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<sst xmlns="http://schemas.openxmlformats.org/spreadsheetml/2006/main" uniqueCount="858">
  <si>
    <t>Commodity ID</t>
  </si>
  <si>
    <t>Commodity Category</t>
  </si>
  <si>
    <t>Commodity Reference</t>
  </si>
  <si>
    <t>Proc-HE Level1</t>
  </si>
  <si>
    <t>Agreement Title</t>
  </si>
  <si>
    <t>Suppliers</t>
  </si>
  <si>
    <t>Start Date</t>
  </si>
  <si>
    <t>End Date</t>
  </si>
  <si>
    <t>Remaining Ext.</t>
  </si>
  <si>
    <t>Contact Name</t>
  </si>
  <si>
    <t>Tendering Organisation</t>
  </si>
  <si>
    <t>Buyers Guide</t>
  </si>
  <si>
    <t>Libraries</t>
  </si>
  <si>
    <t>09-21 SE</t>
  </si>
  <si>
    <t>Library &amp; Publications</t>
  </si>
  <si>
    <t>Supply and Delivery of Library Books and Textbooks</t>
  </si>
  <si>
    <t>Blackwell's (Waterstones Booksellers Ltd T/A Blackwell's),Bright Red Publishing,Browns Books (A.T. Little &amp; Sons Limited),EBSCO International Inc.,Glowworm Books and Gifts Ltd,Hodder &amp; Gibson,Kelvin Books,Oxford University Press*,Scotia &amp; Chameleon Books Ltd,Ulverscroft,Waterstones Booksellers Limited</t>
  </si>
  <si>
    <t>01/08/2022</t>
  </si>
  <si>
    <t>31/07/2026</t>
  </si>
  <si>
    <t>Lorona Watts</t>
  </si>
  <si>
    <t>Scotland Excel</t>
  </si>
  <si>
    <t>10-21 SE</t>
  </si>
  <si>
    <t>Digital Publications and Services (Supply of)</t>
  </si>
  <si>
    <t>Bibliotheca,Bolinda UK Ltd,OverDrive Global Limited,Ulverscroft,Wheelers ePlatform Limited</t>
  </si>
  <si>
    <t>ICT</t>
  </si>
  <si>
    <t>AV1018 AP</t>
  </si>
  <si>
    <t>Audio-Visual &amp; Multimedia Supplies and Services</t>
  </si>
  <si>
    <t>The Supply and Installation of Audio-Visual Equipment &amp; Associated Services</t>
  </si>
  <si>
    <t>ACI Integrated Solutions,AVMI Kinly Ltd.,Audio Light Systems Ltd,GVAV Limited,Mediascape Ltd,Pro AV ltd.,Pure AV Ltd,Streamtec Limited</t>
  </si>
  <si>
    <t>18/01/2023</t>
  </si>
  <si>
    <t>17/01/2027</t>
  </si>
  <si>
    <t>APUC</t>
  </si>
  <si>
    <t>AVI3145 NW</t>
  </si>
  <si>
    <t>Broadcasting Equipment and Integration Services</t>
  </si>
  <si>
    <t>CJP Broadcast Service Solutions Ltd.,Creative Video Productions Ltd. T/A CVP,Digital Garage Group Ltd.,GVAV Limited,Jigsaw Systems Ltd.,Proactive UK Ltd.,Studiocare Professional Audio Ltd.,Warehouse Express Ltd T/A Wex Photo Video</t>
  </si>
  <si>
    <t>01/07/2023</t>
  </si>
  <si>
    <t>30/06/2027</t>
  </si>
  <si>
    <t>Grace Taylor</t>
  </si>
  <si>
    <t>NWUPC</t>
  </si>
  <si>
    <t>AVI3199 NW</t>
  </si>
  <si>
    <t>Photographic Equipment and Consumables</t>
  </si>
  <si>
    <t>Creative Video Productions Ltd. T/A CVP,Flash Centre Limited,Park Cameras,Proactive UK Ltd.,Warehouse Express Ltd T/A Wex Photo Video</t>
  </si>
  <si>
    <t>19/02/2024</t>
  </si>
  <si>
    <t>18/02/2027</t>
  </si>
  <si>
    <t>Estates</t>
  </si>
  <si>
    <t>CAT1068 AP</t>
  </si>
  <si>
    <t>Catering Supplies &amp; Services</t>
  </si>
  <si>
    <t>Fresh Fruit &amp; Vegetables</t>
  </si>
  <si>
    <t>Dole T/A Mark Murphy,Failte Food Service Limited,George Anderson and Sons,McLays ltd,PREMIER PRODUCE SCOTLAND LTD,Swansons Fruit Company Ltd</t>
  </si>
  <si>
    <t>20/06/2023</t>
  </si>
  <si>
    <t>19/06/2026</t>
  </si>
  <si>
    <t>Louise MacFarlane</t>
  </si>
  <si>
    <t>CAT1069 AP</t>
  </si>
  <si>
    <t>Fresh Butcher Meat</t>
  </si>
  <si>
    <t>Bidfresh T/A Campbell Brothers Ltd,Campbells Prime Meat Ltd,Gordon McWilliam (Aberdeen) Ltd,McLays ltd</t>
  </si>
  <si>
    <t>05/08/2023</t>
  </si>
  <si>
    <t>04/08/2026</t>
  </si>
  <si>
    <t>CAT1071 AP</t>
  </si>
  <si>
    <t>Fresh Bakery Products</t>
  </si>
  <si>
    <t>Buon giorno tutti ltd,D. McGhee &amp; Sons,Fisher &amp; Donaldson,SALTIRE PATISSERIE LTD.</t>
  </si>
  <si>
    <t>07/03/2024</t>
  </si>
  <si>
    <t>06/03/2027</t>
  </si>
  <si>
    <t>CAT1072 AP</t>
  </si>
  <si>
    <t>Facilities Operations</t>
  </si>
  <si>
    <t>Water Coolers (20-21)</t>
  </si>
  <si>
    <t>AquAid Franchising Ltd (t/a AquAid Glasgow),Culligan (UK) Limited,Eden Springs,Excel Vending Limited,Total Refreshment Solutions Ltd T/A Guzzl Water / Arumba Coffee,Zip Water UK Ltd.</t>
  </si>
  <si>
    <t>07/07/2022</t>
  </si>
  <si>
    <t>06/07/2026</t>
  </si>
  <si>
    <t>CAT1073 AP</t>
  </si>
  <si>
    <t>Fresh Dairy Products</t>
  </si>
  <si>
    <t>Graham's the Family Dairy,What’s Fresh Ltd T/A Park Farm Dairy</t>
  </si>
  <si>
    <t>23/01/2026</t>
  </si>
  <si>
    <t>22/01/2028</t>
  </si>
  <si>
    <t>CAT1074 AP</t>
  </si>
  <si>
    <t>Fresh Fish &amp; Seafood</t>
  </si>
  <si>
    <t>Campbells Prime Meat Ltd,George Campbell &amp; Sons (FishMongers) Limited,The Fish People Scotland Ltd</t>
  </si>
  <si>
    <t>08/08/2025</t>
  </si>
  <si>
    <t>07/08/2027</t>
  </si>
  <si>
    <t>Leesa Rintoul</t>
  </si>
  <si>
    <t>CAT11053 TU</t>
  </si>
  <si>
    <t>Catering Innovation and Concept Solutions (CICS)</t>
  </si>
  <si>
    <t>AMAZON EU SARL, UK BRANCH,BGL Rieber Ltd,Bean Coffee Liverpool No 9 Ltd,Bombay Halwa,Bray Foods Ltd,Brewfitt,COSTA LIMITED,Caffe Nero,Calyx Drinks Ltd,Change Please CIC,Crosby Coffee Roasters,Datasym UK Ltd,Dawn Foods Ltd,Deli Lites Ireland,Delice De France (IAWS),ENTERPRISE FOODS LTD.,Ecups,Funnybones Foodservice,Gamtol t/a Monika,JACOBS DOUWE EGBERTS PRO GB LTD,JM Posner Ltd,Janes Beverages Foodservice Limited,Kelsius (CORA TINE TEORANTA),King Asia Foods Ltd,Kitchen Operating System Ltd,Krogab UK Limited,Love Joes Ltd,Navitas Digital Safety Limited,Nestle (UK) Ltd,Nutritics Ltd,OpsPal Ltd,Pasta King (UK) Ltd,Pizza Plus,Platinum Foods Ltd aka Nissi Foods,Portabar Ltd,Pre Order Pods Ltd,Quintex Systems,Rollover,SKWISHEE LTD,Sessions Market Ltd,TUGO Food Ltd,Taipec Limited,Tanpopo Japanese Food,Technik2 Energy Solutions Ltd,The Alcohol Free Drinks Company,Theos Food Company,Trisaas,UCC COFFEE UK LTD,VI Healthy Living Ltd t/a fwip,Vegetarian Express,YumChop Foods</t>
  </si>
  <si>
    <t>01/06/2021</t>
  </si>
  <si>
    <t>31/05/2026</t>
  </si>
  <si>
    <t>TUCO</t>
  </si>
  <si>
    <t>CAT11062 TU</t>
  </si>
  <si>
    <t>Design and Installation for the Customer Experience (Catering and Social Spaces)</t>
  </si>
  <si>
    <t>442 Design,ABM Catering for Leisure,Airedale Catering Equipment Limited,Denby Catering Equipment Limited,International Food Service Equipment Ltd,PSV Design,Promart Manufacturing,Restaurant Design Associates,Space Catering (UK) Ltd</t>
  </si>
  <si>
    <t>01/09/2022</t>
  </si>
  <si>
    <t>31/08/2026</t>
  </si>
  <si>
    <t>CAT11063 TU</t>
  </si>
  <si>
    <t>Sandwiches and Associated Products (Supply and Distribution of)</t>
  </si>
  <si>
    <t>On A Roll Sandwich Company,PJ's Foods Limited,Raynor Foods,Samworth Brothers - Food for Now,Sandwich King,Simply Lunch,The Sandwich Larder Limited,The Soho Sandwich Company Ltd,Tiffin Sandwiches Limited</t>
  </si>
  <si>
    <t>01/07/2022</t>
  </si>
  <si>
    <t>30/06/2026</t>
  </si>
  <si>
    <t>CAT11064 TU</t>
  </si>
  <si>
    <t>Catering Light and Heavy Equipment</t>
  </si>
  <si>
    <t>ABM Catering for Leisure,All Purpose Cleaning and Catering Supplies,Alliance Disposables Limited,Bunzl Lockhart Catering Equipment,CLR Service &amp; Sales,Crosbys Catering Supplies Ltd,Denby Catering Equipment Limited,Falcon Foodservice Equipment,Fox Catering Equipment Ltd,H.G. Stephenson Ltd,Instock Disposables Ltd,Kitchequip,NWCE Food Service Equipment Ltd,Nelson  Dish and Glasswashing Machines Ltd,Nisbets PLC,Space Catering (UK) Ltd,Stephens Catering Equipment Company Limited,Swift Maintenance,The Acme Facilities Group Limited,Universal Unity Limited,W.V. Howe Ltd,Williams Refrigeration</t>
  </si>
  <si>
    <t>10/07/2023</t>
  </si>
  <si>
    <t>09/07/2026</t>
  </si>
  <si>
    <t>CAT11066 TU</t>
  </si>
  <si>
    <t>Grocery, Frozen and Chilled</t>
  </si>
  <si>
    <t>Bidfood (formerly Bidvest Foodservice (formerly 3663),Blakemore Food Service,Castell Howell Foods Ltd,Cleggs Chilled Foodservice,Creed Food Service Ltd,Dunsters Farm Ltd,Fife Creamery Limited,HN Nuttall Limited,Harlech Foodservice,J &amp; R,KFF Foodservice,Lomond Fine Foods Ltd,Philip Dennis,Sysco GB Limited (Brakes Bros),Trevors Foodservice,Vegetarian Express</t>
  </si>
  <si>
    <t>01/05/2023</t>
  </si>
  <si>
    <t>30/04/2026</t>
  </si>
  <si>
    <t>CAT11067 TU</t>
  </si>
  <si>
    <t>Alcohol</t>
  </si>
  <si>
    <t>Bidfood (formerly Bidvest Foodservice (formerly 3663),Carlsberg UK,DAYLA LIMITED,Enotria &amp; Coe,GREENE KING BREWING AND RETAILING LIMITED,H.B.CLARK &amp; CO.(SUCCESSORS)LIMITED,House of Townend,J.W.LEES &amp; CO.(BREWERS)LIMITED,LWC Drinks Ltd,Matthew Clark,Molson Coors Brewing Company (UK) Limited,Renegade Brewery,Stewart Wines</t>
  </si>
  <si>
    <t>15/03/2024</t>
  </si>
  <si>
    <t>14/03/2028</t>
  </si>
  <si>
    <t>CAT11068 TU</t>
  </si>
  <si>
    <t>Hot Beverage</t>
  </si>
  <si>
    <t>Bridge Coffee Roasters,Cafedirect,Cafeology,Coffee Conscience Ltd,Lincoln &amp; York t/a Copper Joe's,Liverpool Coffee Roasters Ltd,Matthew Algie,Modern Standard Coffee Limited,Nestle (UK) Ltd,Paddy &amp; Scott's Cafes Ltd.,Ringtons,River Coffee Roasters Ltd,The Nairobi Coffee &amp; Tea Co,UCC COFFEE UK LTD</t>
  </si>
  <si>
    <t>01/03/2024</t>
  </si>
  <si>
    <t>28/02/2026</t>
  </si>
  <si>
    <t>CAT11070 TU</t>
  </si>
  <si>
    <t>Disposables and Kitchen Chemicals 2024</t>
  </si>
  <si>
    <t>All Purpose Cleaning and Catering Supplies,Alliance Disposables Limited,BAR SUPPLIES (SUSSEX) LIMITED,Bidfood (formerly Bidvest Foodservice (formerly 3663),Bowak Ltd,Bunzl Catering Supplies,Catering24 Ltd,Cauli Ltd,Comax,Dunsters Farm Ltd,Ecoffee Cup Limited,GMC Corsehill,H.G. Stephenson Ltd,Harlech Foodservice,Instock Disposables Ltd,LONDON CATERING AND HYGIENE SOLUTIONS LIMITED,NOVORISE LIMITED,Nisbets PLC,Nivek Catering Supplies Ltd,Nobisco Limited,Planglow Ltd,SELDRAM SUPPLIES (OXFORD) LIMITED,SELECT CATERING SOLUTIONS LIMITED,Serchem,Tri-Star Packaging Supplies,Unico Ltd,Universal Unity Limited,Wray Brothers Ltd</t>
  </si>
  <si>
    <t>21/01/2025</t>
  </si>
  <si>
    <t>20/01/2027</t>
  </si>
  <si>
    <t>CAT11071 TU</t>
  </si>
  <si>
    <t>Convenience Retail 2024</t>
  </si>
  <si>
    <t>Adamsons Drinks Ltd,Batleys Food Service Ltd,Bidfood (formerly Bidvest Foodservice (formerly 3663),Blakemore Food Service,Chapple &amp; Jenkins,Dunsters Farm Ltd,Evapo,Handmade Speciality Products Ltd,Harlech Foodservice,Premcrest,Sysco GB Limited (Brakes Bros),WDS Group</t>
  </si>
  <si>
    <t>01/07/2024</t>
  </si>
  <si>
    <t>CAT11072 TU</t>
  </si>
  <si>
    <t>Computer Supplies &amp; Services</t>
  </si>
  <si>
    <t>EPOS Systems</t>
  </si>
  <si>
    <t>AUTOCANTEEN LTD,EMENU LIMITED,Hardacre t/a WRS Systems,Its Lolly,Kappture,MCR Systems,Uniware Systems Limited,XE POS Ltd. T/A LibraSys</t>
  </si>
  <si>
    <t>01/04/2025</t>
  </si>
  <si>
    <t>31/03/2027</t>
  </si>
  <si>
    <t>CAT11076 TU</t>
  </si>
  <si>
    <t>Vending Machine Services, Concepts &amp; Innovation DPS</t>
  </si>
  <si>
    <t>365 RM (UK) Limited t/a Spoonfed,Abercromby Vending Ltd,Alpine Vending Co,Argies Coffee,Broderick Group Ltd,Bulk Vending Systems Limited,CAMBRIDGE VENDING SOLUTIONS LIMITED,DC7 VENDING LTD,EAST MIDLANDS VENDING LTD,Excel Vending Limited,JW Vending,Matthew Algie,Millson's Vending,Morvend,Myrtle Coffee Services Ltd,NVCS (NorfolkVending
&amp; Catering Services),Options Management Ltd,THE VENDING PEOPLE LTD,Touch Automated Retail,Upton Group Ltd,V3 VENDING LIMITED,VH Graddon &amp; Sons Vending,Wilkes Vending Services Ltd</t>
  </si>
  <si>
    <t>20/06/2025</t>
  </si>
  <si>
    <t>19/06/2027</t>
  </si>
  <si>
    <t>CAT5079 LU</t>
  </si>
  <si>
    <t>Catering Outsourced Services</t>
  </si>
  <si>
    <t>ACE Advice Limited,Aramark Ltd,Baxterstorey Limited,CH&amp;Co Catering Group Limited (CH&amp;Co Catering Ltd &amp; Gather &amp; Gather Ltd),Catering Consultancy Bureau Limited,Compass Contract Services (UK) Ltd t/a Chartwells,Elior UK plc,Ideal Catering Consultancy Ltd,Mulberry Catering Service,Panache South Ltd,Sodexo Limited,Stern Consultancy Limited,The Litmus Partnership Limited</t>
  </si>
  <si>
    <t>05/05/2023</t>
  </si>
  <si>
    <t>04/05/2027</t>
  </si>
  <si>
    <t>LUPC</t>
  </si>
  <si>
    <t>EFM1043 AP</t>
  </si>
  <si>
    <t>Estates &amp; Buildings</t>
  </si>
  <si>
    <t>Construction Works and Associated Services (RM6088)</t>
  </si>
  <si>
    <t>AECOM Limited,Amey Defence Services Ltd,BAM Construction,Balfour Beatty,Bancon Construction Ltd,Bechtel Management Company Ltd,Bouygues (U.K.) Limited,Bowmer &amp; Kirkland,CCG Scotland Ltd,CHAP Group (Aberdeen) Ltd,Central Building Contractors Ltd,Clark Contracts Ltd,Connell Brothers Limited,Costain Ltd,Covanburn Contracts Limited,Cubby Construction Limited,DSM Demolition Ltd,Dem-Master Demolition Limited,Demolition Services Limited,Engie Regeneration Limited,Erith Contractors Ltd.,F3CONSTRUCT Limited,FES Support Services Limited,G Sharkey,GHI Contracts Ltd,Galliford Try,HENRY BROTHERS LTD,Heron Bros. Limited,ISG Construction,Interserve Construction Ltd,John Graham Construction Ltd,KDC Contractors Limited,Kellogg Brown and Root Limited,Keltbray Ltd,Kier Construction Limited,Lagan Construction Aviation Limited,Laing O'Rourke Construction Limited,Lendlease Construction (Europe) Limited,Luddon Construction Limited,MACE Ltd,Mac Asphalt Limited,Maxi Construction,McGee Group (Holdings) Limited,McLaughlin &amp; Harvey Construction Limited,Morgan Sindall Construction &amp; Infrastructure Ltd,Morris &amp; Spottiswood Ltd,Pick Everard,R.J. McLeod (Contractors) Limited,Rhodar Ltd,Robertson Construction Group Limited,Ryebridge Limited,Sir Robert McAlpine,Skanska Facilities Services,Squibb Group Limited,T.E. Scudder Limited,Tarmac Trading Limited,VolkerFitzpatrick Limited,Volkerstevin Limited t/a Volker Turner,Wates Construction,mclaughlin construction</t>
  </si>
  <si>
    <t>31/10/2019</t>
  </si>
  <si>
    <t>30/03/2027</t>
  </si>
  <si>
    <t>Government Commercial Agency prev t/a Crown Commercial Service</t>
  </si>
  <si>
    <t>EFM1047 AP</t>
  </si>
  <si>
    <t>Workshop &amp; Maintenance Supplies (including Engineering)</t>
  </si>
  <si>
    <t>Plumbing Consumables and Commercial Heating Products</t>
  </si>
  <si>
    <t>BSS Group Ltd.,UK Plumbing Supplies Limited,William Wilson Ltd,Wolseley UK Limited</t>
  </si>
  <si>
    <t>Josh O'Pray</t>
  </si>
  <si>
    <t>EFM1048 AP</t>
  </si>
  <si>
    <t>Construction Professional Services RM6165</t>
  </si>
  <si>
    <t>AECOM Limited,Academy Consulting Solutions Ltd,Arcadis,AtkinsRéalis UK Ltd,Capita Property &amp; Infrastructure,Costain Ltd,Currie &amp; Brown UK Ltd,Gaunt Francis Architetcts Ltd,Gleeds Advisory Services,Jacobs UK Ltd,Kier Construction Limited,MACE Ltd,McBains Ltd,Mott MacDonald Ltd,Ove Arup &amp; Partners,Pick Everard,Ramboll UK Ltd,Ridge and Partners LLP,Tetra Tech,Turner &amp; Townsend,WSP UK Ltd</t>
  </si>
  <si>
    <t>30/09/2021</t>
  </si>
  <si>
    <t>29/04/2026</t>
  </si>
  <si>
    <t>EFM1052 AP</t>
  </si>
  <si>
    <t>Lift Maintenance, Installation &amp; Refurbishment Services</t>
  </si>
  <si>
    <t>ADL Lift Services,Caltech Lifts Limited,Classic Lifts (Scotland) Ltd,Orona Limited,Otis Ltd,RJ Lifts Group Limited,Scotec Lifts Ltd,Stannah Lift Services Ltd</t>
  </si>
  <si>
    <t>31/07/2023</t>
  </si>
  <si>
    <t>30/07/2026</t>
  </si>
  <si>
    <t>EFM1055 AP</t>
  </si>
  <si>
    <t>Waste Management</t>
  </si>
  <si>
    <t>Avanti Environmental Group Ltd,Biffa Waste Services Ltd,Binn Group Ltd,CCL North Ltd,Change Waste Recycling,Cireco Scotland LLP,EIS Waste Services Ltd,ENVA,Hamilton Waste &amp; Recycling Ltd,NWH Group Limited,Northern Recycling Solutions Ltd,Paper Shredding Services Ltd,Restore Datashred Limited,SRCL Ltd T/A Stericycle,Shred Station Ltd,Shred-it Limited,Shredall (East Midlands) Ltd,Stone Technologies Limited T/A Converge Technology Solutions,Veolia ES Ltd,WEEE Scotland,WRC RECYCLING LIMITED</t>
  </si>
  <si>
    <t>14/10/2024</t>
  </si>
  <si>
    <t>13/10/2026</t>
  </si>
  <si>
    <t>EFM1057 AP</t>
  </si>
  <si>
    <t>Timber Products and Materials</t>
  </si>
  <si>
    <t>MKM Building Supplies Ltd,St Andrews Timber and Building Services  Ltd</t>
  </si>
  <si>
    <t>22/04/2023</t>
  </si>
  <si>
    <t>21/04/2026</t>
  </si>
  <si>
    <t>EFM1060 AP</t>
  </si>
  <si>
    <t>Automatic Doors and Roller Shutters</t>
  </si>
  <si>
    <t>All Round Security,City Gate Construction Scotland,Dasco Entrance Technology Ltd,Elite Entrance Systems Ltd,INTEGRATE GROUP LTD,Record UK Ltd,Tayside Automatic Doors</t>
  </si>
  <si>
    <t>15/01/2024</t>
  </si>
  <si>
    <t>14/01/2027</t>
  </si>
  <si>
    <t>EFM1061 AP</t>
  </si>
  <si>
    <t>Electrical Sundries</t>
  </si>
  <si>
    <t>City Electrical Factors Limited,Edmundson Electrical,Rexel UK Ltd,Yesss Electrical Ltd</t>
  </si>
  <si>
    <t>EFM1062 AP</t>
  </si>
  <si>
    <t>Road Surfacing &amp; Minor Civil Engineering Works</t>
  </si>
  <si>
    <t>Geo-Structural Ltd,HILLHOUSE QUARRY GROUP LIMITED,J Sives Surfacing,Tayside Contracts</t>
  </si>
  <si>
    <t>30/11/2023</t>
  </si>
  <si>
    <t>29/11/2026</t>
  </si>
  <si>
    <t>EFM1068 AP</t>
  </si>
  <si>
    <t>Water Quality Management</t>
  </si>
  <si>
    <t>ECG Facilities Services Ltd.,GRAHAM ENVIRONMENTAL SERVICES,HCS WATER TREATMENT LTD t/a PTSG Water Treatment,Integrated Water Services,MARLOWE ENVIRONMENTAL SERVICES LIMITED,MORRISON FACILITIES SERVICES LIMITED,Rock Compliance Limited,Rock Compliance Ltd,SMS Environmental Limited</t>
  </si>
  <si>
    <t>12/12/2025</t>
  </si>
  <si>
    <t>11/12/2027</t>
  </si>
  <si>
    <t>EFM2045 NE</t>
  </si>
  <si>
    <t>Signs and Wayfinding Solutions</t>
  </si>
  <si>
    <t>Allsigns International Ltd,Beyond Signage Ltd,DMA Signs Ltd,GRAPHIC ARTS (COVENTRY) LTD,MS-GROUP LIMITED,Model Signage Ltd,Wood &amp; Wood International Signs Ltd</t>
  </si>
  <si>
    <t>23/02/2024</t>
  </si>
  <si>
    <t>22/02/2027</t>
  </si>
  <si>
    <t>NEUPC</t>
  </si>
  <si>
    <t>EFM2051 NE</t>
  </si>
  <si>
    <t>Lift Installation, Maintenance and Consultancy</t>
  </si>
  <si>
    <t>Ansa Elevators Limited,Cundall Johnston and Partners LLP T/A Cundall,E.A. FOULDS LIMITED,ILECS LIMITED,Kone PLC,MAND (PLS) LTD,MARKETAYLOR LIMITED,Northern Elevators Ltd,R J Lift Services,ROLTON GROUP LIMITED,SHERIDAN LIFTS LIMITED,Stannah Lift Services Ltd,TUV SUD Ltd.,UK LIFT AND ESCALATOR COMPANY LTD</t>
  </si>
  <si>
    <t>20/08/2025</t>
  </si>
  <si>
    <t>19/08/2028</t>
  </si>
  <si>
    <t>EFM3141 NW</t>
  </si>
  <si>
    <t>Facilities Services</t>
  </si>
  <si>
    <t>AES Electrical &amp; Compliance Services Ltd.,ARH Group Ltd,Calbarrie Compliance Services Ltd.,Comply2 Ltd.,DFP Services Ltd.,Electrical Test (Midlands) Ltd.,Fixed Wire Testers Ltd.,GOS Heating Ltd.,Hawkesworth Appliance Testing Ltd.,Independent Company Safety Services (ICSS) Ltd.,JR PAT Testing Limited,Kimpton Ltd.,L123 Ltd. T/A Veriserv,McKeown PAT Testing Ltd.,Novus Compliance Services Ltd.,Owen &amp; Palmer Ltd.,PHS Compliance Limited,PTSG Electrical Services,Protest ES Ltd.,UK Test Ltd.</t>
  </si>
  <si>
    <t>01/05/2024</t>
  </si>
  <si>
    <t>EFM3190 NW</t>
  </si>
  <si>
    <t>Facilities Supplies</t>
  </si>
  <si>
    <t>Ace Filtration Ltd.,BSS Group Ltd.,Camfil Ltd,City Electrical Factors Limited,Edmundson Electrical,Eyre &amp; Elliston Ltd.,International Filter Company (IFC ) Ltd.,Jasun Envirocare PLC,Midland Filtration Ltd.,RS Components Limited,Rexel UK Ltd,Smith Bros. (Caer Conan) Wholesale Ltd.,TN Robinson Ltd.,Westbury Filtermation Ltd,Wolseley UK Limited,Yesss Electrical Ltd</t>
  </si>
  <si>
    <t>01/08/2023</t>
  </si>
  <si>
    <t>FFE1016 AP</t>
  </si>
  <si>
    <t>Furniture, Furnishings &amp; textiles</t>
  </si>
  <si>
    <t>Floor Coverings</t>
  </si>
  <si>
    <t>Claremont Office Furniture Ltd,Crown Flooring Ltd,Forbo Flooring UK Limited,Gordon &amp; Halliday,IVC Group,Interface Europe Ltd,Kirkton Flooring Ltd,Muir Group Interiors Limited,Tarkett Limited,Veitchi</t>
  </si>
  <si>
    <t>05/09/2022</t>
  </si>
  <si>
    <t>04/09/2026</t>
  </si>
  <si>
    <t>FFE1017 AP</t>
  </si>
  <si>
    <t>Sustainable Furniture</t>
  </si>
  <si>
    <t>Alpha Marketing UK Ltd,Bishops Beds,City Building (Contracts) LLP (aka RSBi),Claremont Office Furniture Ltd,J.T.ELLIS AND COMPANY LIMITED,Langstane Press Limited,Project FF&amp;E Ltd,SAXEN LTD,Space Solutions (Scotland) Ltd T/A Corporate Moves &amp; Recycle Scotland,Spaces Taylored Ltd,Wagstaff Bros Limited t/a Wagstaff Interiors Group</t>
  </si>
  <si>
    <t>01/10/2024</t>
  </si>
  <si>
    <t>30/09/2026</t>
  </si>
  <si>
    <t>Andy Anderson</t>
  </si>
  <si>
    <t>FFE2008 NE</t>
  </si>
  <si>
    <t>Sustainable Furniture Solutions</t>
  </si>
  <si>
    <t>Audience Systems Ltd,Auditoria Services Ltd,BOF,Bishops Beds,CROWN WORKSPACE LIMITED,Dalen,Draft Design Build Limited,Eightspace LLP t/a Pinnacle Furniture,Elite Office Furniture (UK) Ltd.,Euro Workspace Ltd (Your Workspace),FMS Interiors,Gresham Office Furniture Limited,J.T.ELLIS AND COMPANY LIMITED,John Pulsford Associates,Over2Hills,Posturite Ltd,Project FF&amp;E Ltd,RIGHTGREENRECYCLE LIMITED,Rype Office,SIS Global Seating,SOUTHERNS BROADSTOCK INTERIORS LIMITED,Senator International Limited,Showcase PSR Portsdown Limited,Wagstaff Bros Limited t/a Wagstaff Interiors Group,Workscape</t>
  </si>
  <si>
    <t>21/02/2022</t>
  </si>
  <si>
    <t>20/06/2026</t>
  </si>
  <si>
    <t>FFE2009 NE</t>
  </si>
  <si>
    <t>Removals and Relocations Services</t>
  </si>
  <si>
    <t>BUSINESS MOVES LIMITED,CROWN WORKSPACE LIMITED,Clockwork Removals,DELIVERY SERVICES &amp; STORAGE LIMITED,JOHNSONS 1871 LIMITED,John Bradshaw &amp; Son Ltd,KWIKSHIFT EUROPEAN TRANSPORTATION &amp; LOGISTICS LTD,Pickfords (Pickfords Move Management Limited),RIGHTGREENRECYCLE LIMITED</t>
  </si>
  <si>
    <t>01/05/2025</t>
  </si>
  <si>
    <t>30/04/2029</t>
  </si>
  <si>
    <t>ITS1049 AP</t>
  </si>
  <si>
    <t>Academic Integrity and Assessment Management Systems</t>
  </si>
  <si>
    <t>Compilatio SAS,ExamSoft Worldwide LLC,INSPERA UK LTD,Tata Consultancy Services,Tomax Technologies Limited,Turnitin LLC,UNIwise Education Solutions Ltd</t>
  </si>
  <si>
    <t>15/11/2024</t>
  </si>
  <si>
    <t>14/11/2026</t>
  </si>
  <si>
    <t>ITS1050 AP</t>
  </si>
  <si>
    <t>Student Information Management Systems and Associated Services</t>
  </si>
  <si>
    <t>Advanced Business Software &amp; Solutions Ltd,Civica UK Ltd,Education Software Solutions Limited,Ellucian Global Ltd,NTT DATA BUSINESS SOLUTIONS LIMITED,SIS Global Limited,Technology One,Tribal Education Limited,Visions Consulting Services Ltd</t>
  </si>
  <si>
    <t>16/01/2023</t>
  </si>
  <si>
    <t>15/01/2027</t>
  </si>
  <si>
    <t>Peter Jackson</t>
  </si>
  <si>
    <t>ITS1051 AP</t>
  </si>
  <si>
    <t>Student Accommodation, Conference/Event, Delivered Catering &amp; Hotel Management System(s) &amp; Associated Services</t>
  </si>
  <si>
    <t>365 RM (UK) Limited t/a Spoonfed,BedDeskChair Ltd,Dispace Technology Ltd,IvVy UK Ltd,Kinetics Solutions Limited</t>
  </si>
  <si>
    <t>08/11/2022</t>
  </si>
  <si>
    <t>07/11/2026</t>
  </si>
  <si>
    <t>ITS1054 AP</t>
  </si>
  <si>
    <t>Alumni &amp; Fundraising CRM</t>
  </si>
  <si>
    <t>Access UK Ltd,Blackbaud Europe Ltd.,Ellucian Global Ltd,Infosys Limited,Kindsight</t>
  </si>
  <si>
    <t>20/03/2023</t>
  </si>
  <si>
    <t>19/03/2027</t>
  </si>
  <si>
    <t>ITS1056 AP</t>
  </si>
  <si>
    <t>Finance, HR/Payroll Systems and Associated Services</t>
  </si>
  <si>
    <t>Civica UK Ltd,Fusion Practices Limited,Insight Direct (UK) Limited,Mastek Systems Company Ltd,Softcat PLC,Symmetry Ltd,Technology One</t>
  </si>
  <si>
    <t>08/01/2024</t>
  </si>
  <si>
    <t>07/01/2027</t>
  </si>
  <si>
    <t>ITS1057 AP</t>
  </si>
  <si>
    <t>Engagement (Business to Business) CRM Systems</t>
  </si>
  <si>
    <t>Infosys Limited,Tribal Education Limited</t>
  </si>
  <si>
    <t>ITS1058 AP</t>
  </si>
  <si>
    <t>Online Streaming and Online Training Services 2</t>
  </si>
  <si>
    <t>ClickView Limited,Digital Content Associates (DCA) Limited,IPM Training Limited,NEP Bow Tie,UbiCast</t>
  </si>
  <si>
    <t>27/02/2026</t>
  </si>
  <si>
    <t>26/02/2028</t>
  </si>
  <si>
    <t>ITS1062 AP</t>
  </si>
  <si>
    <t>Library Management Systems and Associated Services</t>
  </si>
  <si>
    <t>EBSCO International Inc.,Education Software Solutions Limited,Ex Libris UK Ltd,Kortext Ltd,OCLC UK Ltd,Open Fifth Limited,SIRSI LIMITED,TALIS LEARNING LIMITED</t>
  </si>
  <si>
    <t>16/12/2024</t>
  </si>
  <si>
    <t>15/12/2026</t>
  </si>
  <si>
    <t>ITS1065 AP</t>
  </si>
  <si>
    <t>Innovative, Value-Adding VLE System(s) and Associated Services</t>
  </si>
  <si>
    <t>ADAPTIVLE LTD,Catalyst IT Europe Limited,D2L Europe Ltd,Enovation Solutions Limited,Instructure Global Ltd,Learning Technologies Group Ltd,New Media Warehouse/TA Synergy Learning Ltd,Titus Learning Limited,University of London (Co-Sector)</t>
  </si>
  <si>
    <t>31/07/2025</t>
  </si>
  <si>
    <t>30/07/2027</t>
  </si>
  <si>
    <t>ITS1069 SP</t>
  </si>
  <si>
    <t>Pecos Integration Support</t>
  </si>
  <si>
    <t>ELCOM Systems Limited</t>
  </si>
  <si>
    <t>05/11/2024</t>
  </si>
  <si>
    <t>04/11/2027</t>
  </si>
  <si>
    <t>Jonathan Slack</t>
  </si>
  <si>
    <t>Scottish Procurement &amp; Commercial Director</t>
  </si>
  <si>
    <t>ITS15005 JC</t>
  </si>
  <si>
    <t>Digital Preservation DPS</t>
  </si>
  <si>
    <t>ARKIVUM LTD,ArtefactualSystemsInc.,Docbyte NV,ITHAKA HARBOURS d/b/a "JSTOR",Libnova,Max Communications Ltd,PRESERVICA DIGITAL PRESERVATION,Sword Ping Network Solutions</t>
  </si>
  <si>
    <t>04/03/2024</t>
  </si>
  <si>
    <t>03/03/2027</t>
  </si>
  <si>
    <t>Jisc (Tendering Org)</t>
  </si>
  <si>
    <t>ITS15007 JC</t>
  </si>
  <si>
    <t>Network Solutions</t>
  </si>
  <si>
    <t>Axians (formerly T/A Imtech ICT Ltd),BT,Block Solutions Ltd,Boxxe (Formally trading as CAE Technology Services Limited),CDW Limited,Charterhouse Voice and Data Ltd,Circle IT Solutions Limited,Conscia Group UK Limited,Convergence (Group Networks) Limited,European Electronique Ltd,IP-Performance Ltd,KORIS365 UK LIMITED,KUBUS GROUP LIMITED,Khipu Networks,NET CONSULTING LTD,NOMIOS UK&amp;I LIMITED,ROC Technologies Ltd,SWITCH SFP LIMITED,SWITCHSHOP LTD,Softcat PLC,Specialist Computer Centres plc (SCC),The Networking People (TNP) Limited,Vizst Technology Ltd,XANTARO UK LTD.</t>
  </si>
  <si>
    <t>01/06/2025</t>
  </si>
  <si>
    <t>31/05/2027</t>
  </si>
  <si>
    <t>ITS2007 NE</t>
  </si>
  <si>
    <t>eMarketplace for Tail End Spend</t>
  </si>
  <si>
    <t>Amazon</t>
  </si>
  <si>
    <t>10/01/2022</t>
  </si>
  <si>
    <t>09/04/2026</t>
  </si>
  <si>
    <t>ITS2008 NE</t>
  </si>
  <si>
    <t>Networking - HE, Supply &amp; Services  (HENSS2)</t>
  </si>
  <si>
    <t>4C Strategies,CDW Limited,Circle IT Solutions Limited,Conscia Group UK Limited,European Electronique Ltd,Insight Direct (UK) Limited,Logicalis Ltd,PTS Consulting (UK) Limited,Softcat PLC,Specialist Computer Centres plc (SCC),Stone Technologies Limited T/A Converge Technology Solutions,XMA Ltd</t>
  </si>
  <si>
    <t>06/06/2023</t>
  </si>
  <si>
    <t>05/06/2026</t>
  </si>
  <si>
    <t>ITS2009 NE</t>
  </si>
  <si>
    <t>Data Centre Equipment &amp; Infrastructure 2024</t>
  </si>
  <si>
    <t>2BM Ltd,APT (Advanced Power Technology Ltd),Durata UK Ltd,Keysource Ltd,Sudlows Ltd,Upnorth Engineering Services Ltd,Workspace Technology</t>
  </si>
  <si>
    <t>14/02/2024</t>
  </si>
  <si>
    <t>13/02/2027</t>
  </si>
  <si>
    <t>ITS2011 NE</t>
  </si>
  <si>
    <t>Printing, Reprographics and Photocopying</t>
  </si>
  <si>
    <t>National Education Printer Agreement 3 (Nepa3)</t>
  </si>
  <si>
    <t>ACTIVE8 MANAGED TECHNOLOGIES LIMITED (EPSON),ASL (Kyocera),Apogee (HP Inc),Canon UK Ltd,DOCEX 360 LIMITED (for Epson),DOCUMENT SOLUTIONS (UK) LIMITED (Kyocera),DTP (HP),EBM OFFICE CENTRE LIMITED (EPSON),Epson,HP Inc UK Limited (formerly Hewlett Packard UK Ltd),INSIGHT SYSTEMS LIMITED (EPSON),ITECH MANCHESTER LIMITED (Kyocera),Konica Minolta Business Solutions (UK) Limited,Kyocera Document Solutions,Misco Technology UK Ltd for Epson,Ricoh UK Ltd,SCC (Canon),SMART OFFICE SYSTEMS LIMITED (Epson),Sensible Choice Ltd (Epson Reseller),Sharp Business Systems UK PLC,Stone Technologies Ltd T/A Converge Technology Solutions (HP),Toshiba TEC UK Imaging Systems Ltd.,UK Laser Supplies Ltd (HP),Vision (Canon Reseller),Vision (HP),XBM Limited (Epson reseller)</t>
  </si>
  <si>
    <t>31/03/2028</t>
  </si>
  <si>
    <t>ITS3028 NW</t>
  </si>
  <si>
    <t>Apple Equipment &amp; Associated Services</t>
  </si>
  <si>
    <t>Academia,GBM Digital Technologies (trading as Sync),KRCS Group Ltd,XMA Ltd</t>
  </si>
  <si>
    <t>18/09/2025</t>
  </si>
  <si>
    <t>17/07/2027</t>
  </si>
  <si>
    <t>ITS4043 SU</t>
  </si>
  <si>
    <t>Servers, Storage and Solutions National Agreement (SSSNA)</t>
  </si>
  <si>
    <t>BIOS IT (trading as Boston Limited),Boxxe (Formally trading as CAE Technology Services Limited),CDW Limited,CSI (UK) Ltd,Computacenter (UK) Limited,Dell Corporation Limited,Everpure (previously known as Pure Storage UK Limited),Fsas Technologies Ltd (previously Fujitsu Services Limited),Hewlett-Packard Enterprise (HPE),Lenovo Global Technology UK Limited,Logicalis Ltd,MTI Technology,NetApp UK Ltd,Novatech Ltd,OCF Limited,Softcat PLC,Specialist Computer Centres plc (SCC),Supermicro inc,Trustmarque Solutions Limited,XMA Ltd</t>
  </si>
  <si>
    <t>01/02/2023</t>
  </si>
  <si>
    <t>31/01/2027</t>
  </si>
  <si>
    <t>SUPC</t>
  </si>
  <si>
    <t>ITS4052 SU</t>
  </si>
  <si>
    <t>Software Licence Resellers Agreement &amp; Consultancy Services (SLRA)</t>
  </si>
  <si>
    <t>Academia,Boxxe Limited (formerly known as Software Box Ltd),Bytes Software Services Ltd,CDW Limited,GBM Digital Technologies (trading as Sync),Insight Direct (UK) Limited,MTI Technology,Phoenix Software Ltd,Pugh Computers,Softcat PLC,Trustmarque Solutions Limited,VE3 GLOBAL LTD,XMA Ltd</t>
  </si>
  <si>
    <t>23/03/2026</t>
  </si>
  <si>
    <t>22/03/2028</t>
  </si>
  <si>
    <t>ITS4056 SU</t>
  </si>
  <si>
    <t>IT Related Accessories and Parts (ITRAP) 2024</t>
  </si>
  <si>
    <t>Bechtle Ltd,CDW Limited,GBM Digital Technologies (trading as Sync),Insight Direct (UK) Limited,Lyreco UK Ltd.,Misco Technologies,Softcat PLC,XMA Ltd</t>
  </si>
  <si>
    <t>01/09/2024</t>
  </si>
  <si>
    <t>31/08/2027</t>
  </si>
  <si>
    <t>ITS4062 SU</t>
  </si>
  <si>
    <t>High Performance Computing (HPC)</t>
  </si>
  <si>
    <t>Dell Corporation Limited,Eviden Technology Services Ltd,Hewlett-Packard Enterprise (HPE),Lenovo Global Technology UK Limited,XMA Ltd</t>
  </si>
  <si>
    <t>01/09/2025</t>
  </si>
  <si>
    <t>ITS5031 LU</t>
  </si>
  <si>
    <t>Shared Data Centre, Jisc</t>
  </si>
  <si>
    <t>AQ Ltd,Virtus Data Centres</t>
  </si>
  <si>
    <t>14/07/2014</t>
  </si>
  <si>
    <t>13/07/2029</t>
  </si>
  <si>
    <t>Michael McLaughlin</t>
  </si>
  <si>
    <t>ITS5064 LU</t>
  </si>
  <si>
    <t>Telecommunications</t>
  </si>
  <si>
    <t>Telephony Purchasing Services, Jisc</t>
  </si>
  <si>
    <t>4Net Technologies Limited,4Sight Communications Ltd,Amillan Ltd,Arrow Business Communications Limited,Avoira Ltd.,Birmingham Telecommunications Ltd,Britannic Technologies Ltd,Charterhouse Voice and Data Ltd,Cinos Limited,Clarion Communication Management,EXACTIVE LTD,Exchange Communications Ltd,Focus Group,GJ Beckett &amp; Associates Limited,Gamma Telecom Ltd,Maintel Europe Limited,Midland Telecommunication Management Limited,Network Connect Ltd,Opus Business Systems Limited t/a Opus Telecoms,PING Network Solutions,South West Communications Group,Yes Technology Solutions Ltd t/a Yestech</t>
  </si>
  <si>
    <t>02/12/2019</t>
  </si>
  <si>
    <t>01/12/2026</t>
  </si>
  <si>
    <t>ITS5071 LU</t>
  </si>
  <si>
    <t>Desktop &amp; Notebook (NDNA)</t>
  </si>
  <si>
    <t>CDW (Lenovo),DTP (HP),Dell Corporation Limited,Getech (Lenovo),HP Inc UK Limited (formerly Hewlett Packard UK Ltd),Lenovo Global Technology UK Limited,SCC (Dell),Stone Technologies Limited T/A Converge Technology Solutions,Stone Technologies Ltd T/A Converge Technology Solutions (HP),XMA (HP)</t>
  </si>
  <si>
    <t>01/11/2022</t>
  </si>
  <si>
    <t>31/10/2026</t>
  </si>
  <si>
    <t>ITS5077 LU</t>
  </si>
  <si>
    <t>Jisc Text Short Message Service (SMS)</t>
  </si>
  <si>
    <t>Commify UK Limited (T/A Voodoo),PageOne Communications T/A Critico,Reach Data</t>
  </si>
  <si>
    <t>02/05/2022</t>
  </si>
  <si>
    <t>01/05/2026</t>
  </si>
  <si>
    <t>ITS5086 LU</t>
  </si>
  <si>
    <t>Telecommunications Framework, Jisc</t>
  </si>
  <si>
    <t>Elevate (Formerly Telcom Networks Limited),ITS Technology Group Limited,Neos Networks Ltd</t>
  </si>
  <si>
    <t>14/09/2023</t>
  </si>
  <si>
    <t>13/09/2027</t>
  </si>
  <si>
    <t>JAN1011 AP</t>
  </si>
  <si>
    <t>Janitorial &amp; Domestic Supplies &amp; Services</t>
  </si>
  <si>
    <t>Cleaning &amp; Janitorial  Products</t>
  </si>
  <si>
    <t>Arrow County Supplies Ltd.,Banner Group Limited,Bunzl Cleaning and Hygiene Supplies,Instock Disposables Ltd,Lyreco UK Ltd.,Unico Ltd</t>
  </si>
  <si>
    <t>02/08/2022</t>
  </si>
  <si>
    <t>01/08/2026</t>
  </si>
  <si>
    <t>JAN1013 AP</t>
  </si>
  <si>
    <t>Health &amp; Safety &amp; Security</t>
  </si>
  <si>
    <t>Personal Protective Equipment (PPE), Work &amp; Sports Wear</t>
  </si>
  <si>
    <t>Arco Limited,Aspire Industrial Services Limited,Bunzl Greenham,DIAMOND INDUSTRIAL SUPPLY COMPANY LIMITED,Guthrie Group,Highland Industrial Supplies Ltd,JRS INDUSTRIAL SUPPLIES LTD,PRISM SPORTSWEAR LIMITED,Trinity Workwear Ltd,Unico Ltd,United Tooling Solutions T/A Scott Direct,WORKWEAR EXPRESS LIMITED</t>
  </si>
  <si>
    <t>07/08/2025</t>
  </si>
  <si>
    <t>06/08/2027</t>
  </si>
  <si>
    <t>JAN3148 NW</t>
  </si>
  <si>
    <t>Cleaning Solutions</t>
  </si>
  <si>
    <t>AUK Supplies Limited,Alliance Disposables Limited,Arrow County Supplies Ltd.,Banner Group Limited,Bunzl Cleaning and Hygiene Supplies,CK Consumables Ltd.,Candor Services Ltd.,Chespack Hygiene,Glasdon UK Ltd,IIC Products Ltd. (T/A Victor Floorcare),Knighton Janitorial Ltd.,Lyreco UK Ltd.,Parc Supplies Ltd,Peace Packaging Ltd.,Summit Hygiene Ltd.,Wray Brothers Ltd,Wybone Ltd.</t>
  </si>
  <si>
    <t>JAN3181 NW</t>
  </si>
  <si>
    <t>Washroom Services &amp; Associated Products &amp; Services</t>
  </si>
  <si>
    <t>Banner Group Limited,Bunzl Cleaning and Hygiene Supplies,ECO HYGIENE CARE LTD,Elis UK Ltd.,Hygienic Holdings Ltd.,Personnel Hygiene Services Limited,Rentokil Initial UK Ltd,Wessex Products (Leasing) Ltd.</t>
  </si>
  <si>
    <t>30/04/2027</t>
  </si>
  <si>
    <t>JAN3182 NW</t>
  </si>
  <si>
    <t>White Goods &amp; Associated Products &amp; Services</t>
  </si>
  <si>
    <t>Banner Group Limited,Currys Group Limited,John Gillman &amp; Sons (Electrical) Ltd., T/A D.A.D.,Lyreco UK Ltd.,Rexel UK Ltd,Stearn Electric Company Ltd.</t>
  </si>
  <si>
    <t>Laboratories</t>
  </si>
  <si>
    <t>LAB1024 AP</t>
  </si>
  <si>
    <t>Laboratory/Animal House Supplies &amp; Services</t>
  </si>
  <si>
    <t>Laboratory Consumables and Chemicals, Supply of</t>
  </si>
  <si>
    <t>Alpha Laboratories Ltd,Apollo Scientific Ltd,Arco Limited,Camlab Limited,D R Caswell Ltd,Dixon Glass,Fisher Scientific UK,Fluorochem Limited,Greiner Bio-One Ltd,Merck Life Science UK Limited,SMI Group UK (previously Lion Safety),SciQuip Ltd,Scientific Laboratory Supplies Ltd (SLS),Starlab UK Ltd,Top Medics (UK) Limited,VWR International Ltd</t>
  </si>
  <si>
    <t>01/11/2021</t>
  </si>
  <si>
    <t>Ola McIntyre</t>
  </si>
  <si>
    <t>LAB1028 AP</t>
  </si>
  <si>
    <t>Microscopy &amp; Imaging Equipment</t>
  </si>
  <si>
    <t>Appleton Woods,Best Scientific,Cairn Research,Carl Zeiss Ltd,DP Medical Systems Ltd,Evident Europe GMBH,Fisher Scientific UK,GT Vision Ltd,Horiba UK Ltd.,Intelligent Imaging Innovations Ltd,K-Tec Microscope Services Ltd,Leica Microsystems (UK) Ltd,MetPrep Ltd,Microscopy Supplies and Consultants Ltd,Miltenyi Biotec,Molecular Devices (UK) Limited,Nikon UK, Branch of Nikon Europe BV,Photon Lines Ltd,Scientifica Ltd,Sysmex UK Ltd,VWR International Ltd</t>
  </si>
  <si>
    <t>31/05/2022</t>
  </si>
  <si>
    <t>30/05/2026</t>
  </si>
  <si>
    <t>LAB1029 AP</t>
  </si>
  <si>
    <t>Mass Spectrometry &amp; Chromatography Equipment</t>
  </si>
  <si>
    <t>AB SCIEX UK LIMITED,Agilent Technologies LDA UK Limited,Bruker UK Ltd,CRAWFORD SCIENTIFIC (PREVIOUSLY KNOWN AS ELEMENT MATERIALS TECHNOLOGY LABORATORY SOLUTIONS UK),Chirus Limited,DA VINCI LABORATORY SOLUTIONS UK &amp; IRELAND LIMITED,Fisher Scientific UK,Global Life Sciences Solutions Operations UK Ltd (Cytiva),LECO Instruments (UK) Ltd,Merck Life Science UK Limited,Metrohm UK ltd,Perkin Elmer AES (UK) Limited,Sercon Ltd,Shimadzu UK Ltd,Spectrometrics Limited,Teledyne Isco Inc,Thermo Fisher Scientific,VWR International Ltd,Waters Limited</t>
  </si>
  <si>
    <t>01/10/2022</t>
  </si>
  <si>
    <t>Caitlin Sands</t>
  </si>
  <si>
    <t>LAB1030 AP</t>
  </si>
  <si>
    <t>Veterinary Supplies</t>
  </si>
  <si>
    <t>AH UK Animal Health (PVT) Limited T/A Covetrus,Aquilant Endoscopy Ltd,Becton Dickinson UK Ltd,Canon Medical Systems UK Ltd,Clonallon Laboratories Limited,DMS Plus Ltd,ICU UK Medical Limited,IMV Imaging (UK) Ltd.,Imotek International Ltd,Infusion Concepts Limited,It's Interventional Limited,KRKA UK LTD,Medical Imaging Systems Limited (MIS Healthcare),Mindray Animal Medical Technology Netherlands B.V,Orca Medical,Photon Surgical Systems Limited,TIC Mobile Limited,The Vet Store Trading LTD (previously Mahr Impex UK Ltd),Vernacare International Limited,Vygon (U.K.) Limited,Xograph Healthcare Ltd</t>
  </si>
  <si>
    <t>10/02/2024</t>
  </si>
  <si>
    <t>09/02/2027</t>
  </si>
  <si>
    <t>LAB1032 AP</t>
  </si>
  <si>
    <t>Lasers and Associated Equipment, Supply of</t>
  </si>
  <si>
    <t>Amplitude S.A.S,Coherent Europe B.V,E &amp; EO UK Ltd,Edmund Optics Ltd,Photonic Solutions,Pro-Lite Technology Ltd</t>
  </si>
  <si>
    <t>LAB1036 NH</t>
  </si>
  <si>
    <t>Medical, Surgical, Nursing, Dentistry Supplies &amp; Services</t>
  </si>
  <si>
    <t>Multi-Modality Imaging Equipment and Maintenance</t>
  </si>
  <si>
    <t>Abbott Laboratories Ltd,Advanced Ultrsound Electronics,Agfa Healthcare UK Ltd,Asteral,BK Medical (DISSOLVED),Ballater Medical Ltd,Bartec Technologies Limited,Bayer PLC,Becton Dickinson UK Ltd,Boston Scientific,Bracco UK Limited,Canon Medical Systems UK Ltd,Carestream Dental UK Ltd,Celtic Smr Limited,Cirdan,Endomagnetics,Esaote UK,FujiFilm SonoSite Ltd,FujiFilm Uk Ltd,Fujifilm Healthcare UK,GE Healthcare Finnamore Ltd,Guerbet Laboratories Ltd,Hologic Ltd,Hospital Service Limited,It's Interventional Limited,Johnson &amp; Johnson,Med Imaging Limited (Scotland),Medical Imaging Systems Limited (MIS Healthcare),Medtronic Limited,Mindray UK,MultiMedix Ltd,Orca Medical,Philips Electronics UK Limited,Siemens Healthcare Limited,Sisk Healthcare T/A Synapse Medical,Source Medical,Verathon Medical UK Ltd,Vertec Scientific Ltd,Win Health Medical Ltd,Xograph Healthcare Ltd,de Smit Medical Systems Ltd</t>
  </si>
  <si>
    <t>26/01/2023</t>
  </si>
  <si>
    <t>25/01/2027</t>
  </si>
  <si>
    <t>NHS Scotland</t>
  </si>
  <si>
    <t>LAB1037 AP</t>
  </si>
  <si>
    <t>General Laboratory Equipment - Supply and Maintenance</t>
  </si>
  <si>
    <t>Agilent Technologies LDA UK Limited,Analytix Limited,Appleton Woods,Fisher Scientific UK,LABCOLD LIMITED,LS SCIENTIFIC LIMITED,MEDSCIENCE DISTRIBUTION LTD,SHANDON DIAGNOSTICS LIMITED,SciQuip Ltd,Scientific Laboratory Supplies Ltd (SLS),Skalar Analytical BV,VWR International Ltd,Waters Limited,Wolf Laboratories Limited</t>
  </si>
  <si>
    <t>30/09/2027</t>
  </si>
  <si>
    <t>LAB1043 AP</t>
  </si>
  <si>
    <t>3D Printers, 3D Scanners and Associated Equipment</t>
  </si>
  <si>
    <t>CREAT3D Ltd,Central Scanning,Concurrent Design Limited t/a CDG 3D TECH,EVO 3D LTD,Freemelt AB,IDLoop GmbH,MARK3D UK LIMITED,SPEE3D,UpNano GmbH</t>
  </si>
  <si>
    <t>10/01/2026</t>
  </si>
  <si>
    <t>09/01/2029</t>
  </si>
  <si>
    <t>LAB2010 NE</t>
  </si>
  <si>
    <t>Life Sciences Equipment, Materials &amp; Services</t>
  </si>
  <si>
    <t>Agilent Technologies LDA UK Limited,Antibodies.com,Bio-Rad Laboratories Limited,BioServ UK Ltd.,Cambridge Bioscience Ltd,EDINBURGH GENETICS LIMITED,Enzo Life Sciences (UK) Ltd,Fisher Scientific UK,Genewiz Uk Ltd,Global Life Sciences Solutions Operations UK Ltd (Cytiva),Health in Code, S.L.,Illumina Cambridge Limited,Insight Biotechnology,Life Science Group Ltd.,Life Technologies Ltd.,MP Biomedicals Germany GmbH,MedChemtronica AB,Merck Life Science UK Limited,Miltenyi Biotec,New England Biolabs (UK) Ltd.,Promega UK Ltd,Proteintech Europe Limited,Qiagen Ltd,Randox,Revvity (UK) Limited,STERILAB SERVICES LTD,SciQuip Ltd,Scientific Laboratory Supplies Ltd (SLS),Stratech Scientific Ltd,VWR International Ltd,abcam plc</t>
  </si>
  <si>
    <t>11/04/2023</t>
  </si>
  <si>
    <t>10/04/2027</t>
  </si>
  <si>
    <t>LAB3032 NW</t>
  </si>
  <si>
    <t>Medical Simulation and Training Equipment</t>
  </si>
  <si>
    <t>Adam Rouilly Ltd,Guymark UK Ltd,Henry Schein UK Holdings,Laerdal Medical Ltd,Limbs &amp; Things Limited,Sim &amp; Skills Ltd,Simulaids Ltd,UK 3B Scientific Ltd,Wright Health Group</t>
  </si>
  <si>
    <t>01/08/2025</t>
  </si>
  <si>
    <t>31/07/2027</t>
  </si>
  <si>
    <t>LAB3152 NW</t>
  </si>
  <si>
    <t>Electronic Components</t>
  </si>
  <si>
    <t>APC Technology Group,City Electrical Factors Limited,Premier Farnell UK Ltd. T/A Onecall,RS Components Limited,Rapid Electronics Ltd,Rexel UK Ltd,SJ Electronics,Telonic Instruments Ltd.</t>
  </si>
  <si>
    <t>LAB3162 NW</t>
  </si>
  <si>
    <t>High Value Laboratory Equipment (HVLE)</t>
  </si>
  <si>
    <t>Agilent Technologies LDA UK Limited,Anton Paar Ltd,Blue Scientific Ltd.,Bruker UK Ltd,Carl Zeiss Ltd,EM Systems Support Ltd.,Elementar UK Limited,Etek Europe Ltd.,FEI UK Ltd.,Fisher Scientific UK,Hitachi High-Tech Europe GmbH,Horiba UK Ltd.,Jeol (UK) Ltd.,Kratos Anaytical Ltd.,Magritek UK,Medical Imaging Systems Limited (MIS Healthcare),Metrohm UK ltd,Perkin Elmer AES (UK) Limited,Philips Electronics UK Limited,Quantum Design UK and Ireland,Renishaw PLC,Revvity (UK) Limited,Rigaku Europe SE (Germany),SciMed Ltd,Shimadzu UK Ltd,Siemens Healthcare Limited,Tescan UK Ltd.,Thermo Fisher Scientific,Waters Limited,Wonderful Scientific Ltd.,Zwickroell Ltd.</t>
  </si>
  <si>
    <t>LAB4060 SU</t>
  </si>
  <si>
    <t>IUPC Lab Gases</t>
  </si>
  <si>
    <t>BOC,BUSE GASES LIMITED,Medical and Industrial Gas Services Ltd</t>
  </si>
  <si>
    <t>01/11/2025</t>
  </si>
  <si>
    <t>31/10/2029</t>
  </si>
  <si>
    <t>LIB1016 AP</t>
  </si>
  <si>
    <t>eBooks, eBook Collections and eTextbooks</t>
  </si>
  <si>
    <t>BibliU Ltd,Bloomsbury Publishing PLC,Browns Books (A.T. Little &amp; Sons Limited),Cambridge University Press,Clarivate (FKA ProQuest LLC),De Gruyter (Walter De Gruyter GmbH),EBSCO International Inc.,Kortext Ltd,Oxford University Press*,Taylor &amp; Francis,Wiley,World Scientific Publishing (UK)</t>
  </si>
  <si>
    <t>21/12/2021</t>
  </si>
  <si>
    <t>20/05/2026</t>
  </si>
  <si>
    <t>LIB1021 AP</t>
  </si>
  <si>
    <t>Library Equipment, Software &amp; Maintenance</t>
  </si>
  <si>
    <t>Bibliotheca,D-Tech International Limited,Lyngsoe Systems Ltd (previously 2CQR),Nexbib Solutions Ltd,SB Electronic Systems,Stone Technologies Limited T/A Converge Technology Solutions</t>
  </si>
  <si>
    <t>LIB1022 AP</t>
  </si>
  <si>
    <t>Periodicals &amp; Associated Services</t>
  </si>
  <si>
    <t>EBSCO International Inc.</t>
  </si>
  <si>
    <t>LIB1023 AP</t>
  </si>
  <si>
    <t>Print Books &amp; Standing  Orders</t>
  </si>
  <si>
    <t>Browns Books (A.T. Little &amp; Sons Limited),EBSCO International Inc.,Erasmus Antiquariaat en Boekhandel BV</t>
  </si>
  <si>
    <t>03/11/2025</t>
  </si>
  <si>
    <t>02/11/2027</t>
  </si>
  <si>
    <t>LIB1026 AP</t>
  </si>
  <si>
    <t>SHEDL eBook Collections - Springer Nature</t>
  </si>
  <si>
    <t>Springer Nature</t>
  </si>
  <si>
    <t>01/03/2025</t>
  </si>
  <si>
    <t>28/02/2027</t>
  </si>
  <si>
    <t>LIB1027 AP</t>
  </si>
  <si>
    <t>SHEDL eBook Collections - Elsevier</t>
  </si>
  <si>
    <t>Elsevier B.V</t>
  </si>
  <si>
    <t>LIB1028 AP</t>
  </si>
  <si>
    <t>SHEDL eBook Collections - Oxford University Press (OUP)</t>
  </si>
  <si>
    <t>Oxford University Press*</t>
  </si>
  <si>
    <t>LIB1039 AP (SHEDL)</t>
  </si>
  <si>
    <t>IEEE IEL</t>
  </si>
  <si>
    <t>THE INSTITUTE OF ELECTRICAL AND ELECTRONICS ENGINEERS, INC.</t>
  </si>
  <si>
    <t>01/01/2025</t>
  </si>
  <si>
    <t>31/12/2027</t>
  </si>
  <si>
    <t>LIB1040 AP (SHEDL)</t>
  </si>
  <si>
    <t>Edinburgh University Press (SHEDL)</t>
  </si>
  <si>
    <t>Edinburgh University Press Limited</t>
  </si>
  <si>
    <t>31/12/2026</t>
  </si>
  <si>
    <t>LIB1042 AP (SHEDL)</t>
  </si>
  <si>
    <t>Brill Journals SHEDL Read and Publish</t>
  </si>
  <si>
    <t>Koninklijke Brill N.V.</t>
  </si>
  <si>
    <t>LIB1043 AP (SHEDL)</t>
  </si>
  <si>
    <t>Karger Read &amp; Publish SHEDL 2026-2028</t>
  </si>
  <si>
    <t>S. KARGER PUBLISHERS</t>
  </si>
  <si>
    <t>01/01/2026</t>
  </si>
  <si>
    <t>31/12/2028</t>
  </si>
  <si>
    <t>LIB1044 AP (SHEDL)</t>
  </si>
  <si>
    <t>Springer Nature Read and Publish</t>
  </si>
  <si>
    <t>MED1002 NH</t>
  </si>
  <si>
    <t>Healthcare Student Uniforms</t>
  </si>
  <si>
    <t>Alsico Luacuba T/A Meltemi,Dimensions</t>
  </si>
  <si>
    <t>01/12/2021</t>
  </si>
  <si>
    <t>30/11/2027</t>
  </si>
  <si>
    <t>Professional Services - General</t>
  </si>
  <si>
    <t>MUS1001 AP</t>
  </si>
  <si>
    <t>Museums and Art</t>
  </si>
  <si>
    <t>Hair &amp; Beauty</t>
  </si>
  <si>
    <t>Aspire Industrial Services Limited,BARBER EQUIPMENT LTD,College Kits Direct Ltd,Dencowear Ltd T/A Salonwear Direct,Dermalogica (UK) Limited,E A Ellison &amp; Co Ltd,Eve Taylor London  Ltd,Fabricsmart Limited TA scrummi,Freestyle Hair Co Ltd T/A Treasure House of Makeup,L'Oreal (UK) Ltd,MAKE UP &amp; HAIR DEPARTMENT LTD,REPECHAGE EUROPE LIMITED,SYNERGY SALON SUPPLIES LIMITED,Salon Alternatives T/A Hair &amp; Beauty World,Salon Services,Sir Jacob Behren &amp; Sons Ltd (T/A LA Beeby),Trafalgar Ltd T/A Gear UK,Wella Company (previously known as Coty)</t>
  </si>
  <si>
    <t>14/03/2027</t>
  </si>
  <si>
    <t>NP827/23</t>
  </si>
  <si>
    <t>Scottish Minor Building Works</t>
  </si>
  <si>
    <t>Ashwood Scotland,BMES Scotland Ltd,Burns Construction (Aberdeen) Ltd,CHAP Group (Aberdeen) Ltd,Clark Contracts Ltd,D.I.T.T. CONSTRUCTION LIMITED,DPG PLUS LTD,FES Support Services Limited,FLEMING BUILDINGS LIMITED,GHI Contracts Ltd,Galliford Try Building Ltd t/a Morrison Construction,Galliford Try Construction Limited t/a Morrison Construction,Hatrick Bruce Ltd,MPMH Construction Ltd,Maxi Construction,Morris &amp; Spottiswood Ltd,P1 SOLUTIONS LTD,Redpath Construction Ltd,Robertson Construction Group Limited,STRATH CIVIL ENGINEERING LTD,Taylor and Fraser Ltd,Tilbury Douglas Construction Ltd.  (prev.Interserve Construction)</t>
  </si>
  <si>
    <t>01/09/2023</t>
  </si>
  <si>
    <t>NHS National Procurement</t>
  </si>
  <si>
    <t>OFF3019 NW</t>
  </si>
  <si>
    <t>Professional &amp; Bought-in Services including consultancy</t>
  </si>
  <si>
    <t>Gift Cards &amp; Vouchers</t>
  </si>
  <si>
    <t>Diggecard UK Ltd.,Electrical World Ltd. T/A Phairs,Hawk Incentives T/A Blackhawk Network EMEA Limited,Love2Shop (Park Retail Ltd.)</t>
  </si>
  <si>
    <t>01/12/2023</t>
  </si>
  <si>
    <t>30/11/2026</t>
  </si>
  <si>
    <t>OFF3166 NW</t>
  </si>
  <si>
    <t>Stationery &amp; Office Supplies</t>
  </si>
  <si>
    <t>Office, Paper, EOS &amp; Library Supplies (OPELS)</t>
  </si>
  <si>
    <t>Antalis Ltd.,Banner Group Limited,Bates Office Services Ltd.,CPP Trading Group Ltd t/a Clyde Paper &amp; Print,Comcen Computer Supplies Ltd,Commercial Services Education Ltd. T/A Gresswell,Elliott Baxter &amp; Co Ltd,Lyreco UK Ltd.,OfficeXpress Ltd.,Paragon Customer Communications (London) Limited t/a Paragon Business Essentials,Premier Paper Group Ltd.,Springfield Business Papers Ltd.,WL Coller Ltd.,WildHearts Office Ltd.,XMA Ltd</t>
  </si>
  <si>
    <t>01/11/2024</t>
  </si>
  <si>
    <t>OFF3174 NW</t>
  </si>
  <si>
    <t>Promotional Merchandise</t>
  </si>
  <si>
    <t>Allwag Promotions Ltd.,Banner Group Limited,Get Yourself Noticed Ltd.,Hambleside Merchandise Ltd.,Healthy Bean Ltd.,International Insignia Ltd.,JSW Marketing Uniwear Ltd.,Lyreco UK Ltd.,Nivart Ltd. T/A Extravaganza,PA Promotions Ltd.,Pinfold Promotions Ltd.,Pink Sheep Marketing Ltd.,Purple Company (UK) Ltd.,Streamline Corporate Ltd.</t>
  </si>
  <si>
    <t>PFB1034 AP</t>
  </si>
  <si>
    <t>Intellectual Property Services</t>
  </si>
  <si>
    <t>Dehns,Dennemeyer Octimine GmbH,FRKelly,GLOBALDATA UK LTD,HGF,HINDLES LIMITED,Intangible Range Ltd,LAWRIE IP LIMITED,Marks &amp; Clerk,Mathys &amp; Squire LLP,Maucher Jenkins,Murgitroyd,Questel SAS,VENNER SHIPLEY LLP (FORMALLY  - AA THORNTON IP LLP)</t>
  </si>
  <si>
    <t>16/10/2023</t>
  </si>
  <si>
    <t>15/10/2026</t>
  </si>
  <si>
    <t>Graeme Kerr</t>
  </si>
  <si>
    <t>Professional Services - HR</t>
  </si>
  <si>
    <t>PFB1037 AP</t>
  </si>
  <si>
    <t>Executive and Senior Specialist Search and Associated Recruitment Services</t>
  </si>
  <si>
    <t>Aspen People Limited,Eden Scott,Exemplia Group,HRL 2 Ltd T/A Change Recruitment Group,Hays Specialist Recruitment Limited,Nash Squared Limited (FKA Harvey Nash Group Ltd),Perrett Laver,Veredus Executive Limited,WittKieffer</t>
  </si>
  <si>
    <t>30/06/2022</t>
  </si>
  <si>
    <t>29/06/2026</t>
  </si>
  <si>
    <t>PFB1040 AP</t>
  </si>
  <si>
    <t>Audit and Tax Services</t>
  </si>
  <si>
    <t>AAB AUDIT &amp; ACCOUNTANCY LIMITED,Armstrong Watson Audit Ltd,Azets,BDO LLP,Chiene and Tait LLP t/a CT,Ernst &amp; Young,Grant Thornton UK Advisory and Tax LLP (formerly known as Grant Thornton UK LLP),Henderson Loggie LLP,KPMG LLP,PricewaterhouseCoopers LLP (PwC),RSM UK AUDIT LLP,RSM UK TAX AND ACCOUNTING LIMITED,Wbg Services LLP</t>
  </si>
  <si>
    <t>29/02/2024</t>
  </si>
  <si>
    <t>Corporate</t>
  </si>
  <si>
    <t>PFB1043 AP</t>
  </si>
  <si>
    <t>Insurance, Brokerage and Associated Risk Management Services</t>
  </si>
  <si>
    <t>Arthur J. Gallagher Insurance Brokers Limited,HOWDEN GROUP HOLDINGS LIMITED,James Hallam Limited FKA CCRS Brokers Limited,Zurich Municipal</t>
  </si>
  <si>
    <t>PFB1044 AP</t>
  </si>
  <si>
    <t>Teaching Qualification Further Education</t>
  </si>
  <si>
    <t>University of Aberdeen,University of Highlands and Islands,University of Stirling,University of Strathclyde</t>
  </si>
  <si>
    <t>10/05/2023</t>
  </si>
  <si>
    <t>09/05/2026</t>
  </si>
  <si>
    <t>PFB1046 AP</t>
  </si>
  <si>
    <t>Staff Engagement Surveys</t>
  </si>
  <si>
    <t>Explorance Inc,Peachy Mondays,People Insight,SURVEY SOLUTIONS LTD.,SocialOptic Ltd,WOTTER GROUP LIMITED</t>
  </si>
  <si>
    <t>22/08/2023</t>
  </si>
  <si>
    <t>21/08/2026</t>
  </si>
  <si>
    <t>PFB1047 AP</t>
  </si>
  <si>
    <t>Legal Services</t>
  </si>
  <si>
    <t>Anderson Strathern,Brodies LLP,DWF LLP,Morton Fraser MacRoberts,Pinsent Masons LLP,TLT,Thorntons Law</t>
  </si>
  <si>
    <t>19/12/2025</t>
  </si>
  <si>
    <t>18/12/2028</t>
  </si>
  <si>
    <t>PFB1054 AP</t>
  </si>
  <si>
    <t>Procurement Cards</t>
  </si>
  <si>
    <t>National Westminster Bank PLC (NatWest)</t>
  </si>
  <si>
    <t>12/03/2024</t>
  </si>
  <si>
    <t>11/10/2027</t>
  </si>
  <si>
    <t>PFB11074 TU</t>
  </si>
  <si>
    <t>Temporary and Permanent Staff 2025</t>
  </si>
  <si>
    <t>Arc Hospitality Recruitment Solutions,Axis Recruitment Ltd,Back 2 Front (Chef Tree),Berkeley Scott,Blue Arrow Limited,FLAIR EVENTS PEOPLE LTD,Gill Cooke (Recruitment Group),HOST STAFFING LTD,Interaction Recruitment PLC (Verve People Ltd),Jorecruitment Ltd,KPI Recruiting Ltd,MORGAN JONES LIMITED,MSSHOSP Ltd t/a Mint People,PERTEMPS RECRUITMENT PARTNERSHIP LIMITED,Reed Recruitment,THE HOSPITALITY CLUB STAFFING LIMITED,The Waiting Game (Bristol) Ltd</t>
  </si>
  <si>
    <t>01/10/2025</t>
  </si>
  <si>
    <t>PFB3038 NW</t>
  </si>
  <si>
    <t>Pension Scheme (Defined Contribution) and Employee Benefits</t>
  </si>
  <si>
    <t>AVIVA LIFE &amp; PENSIONS UK LIMITED,PERSONAL GROUP HOLDINGS PLC</t>
  </si>
  <si>
    <t>30/04/2030</t>
  </si>
  <si>
    <t>PFB3160 NW</t>
  </si>
  <si>
    <t>Global Mobility Services</t>
  </si>
  <si>
    <t>AAB Employer Solutions  LLP,Crowe U.K. LLP,Global Expansion (Equus Global Expansion LLC),Grant Thornton UK Advisory and Tax LLP (formerly known as Grant Thornton UK LLP),KPMG LLP,Pickfords (Pickfords Move Management Limited),Sterling Relocation Ltd.,TTHCurzon Relocation Ltd,The Briars Group Ltd,Vialto Partners</t>
  </si>
  <si>
    <t>01/07/2025</t>
  </si>
  <si>
    <t>PFB4051 SU</t>
  </si>
  <si>
    <t>Education Recruitment Advertising and Resourcing Services (National) NERARS 2022</t>
  </si>
  <si>
    <t>Adgen,Arke Agency LTD,Curio London Ltd.,Education Cubed Ltd.,Havas People ltd,Hunterlodge Advertising LTD,Michael Page International Recruitment Ltd.,Penna PLC,PeopleScout Limited Trading as TMP,RH Advertising Limited,SMRS Ltd,WebRecruit</t>
  </si>
  <si>
    <t>01/03/2023</t>
  </si>
  <si>
    <t>PFB4053 SU</t>
  </si>
  <si>
    <t>Travel &amp; Transport (incl. Vehicle hire &amp; Subsistence)</t>
  </si>
  <si>
    <t>Travel Management Services</t>
  </si>
  <si>
    <t>Clarity Travel Mgmnt (was Co-operative Travel Management),DGI (formerly Diversity),Key Travel Ltd,Selective Travel Management,Studylink (NST Travel Group Limited)</t>
  </si>
  <si>
    <t>01/04/2024</t>
  </si>
  <si>
    <t>PFB4054 SU</t>
  </si>
  <si>
    <t>Recruitment Services</t>
  </si>
  <si>
    <t>ACORN RECRUITMENT LIMITED,ALLEN LANE LIMITED,Adecco UK Limited,Allied and Clinical Recruitments Limited,Axis Recruitment Ltd,Blue Arrow Limited,Brook Street (UK) Ltd,CASTLEFIELD RECRUITMENT LIMITED,CREATIVE PERSONNEL LIMITED,Campbell Tickell Ltd,Certes IT Service Solutions Ltd,Community Resourcing,Connected IT Contract Limited,Covent Garden Recruitment Ltd,Deekay Technical Recruitment Limited,Diamond Medical Limited,EA Consulting Group Ltd,EVEREST RECRUITMENT AND SERVICES LTD,EVISA SOLUTIONS LIMITED T/A MALIKSHAW,EVOLUTION RECRUITMENT SOLUTIONS LTD,Fusion People Limited,GI Group Recruitment Limited,GREEN PARK INTERIM &amp; EXECUTIVE LIMITED,Global Resourcing,HARRIS HILL LIMITED,Hays Specialist Recruitment Limited,IDPP Consulting Ltd,INVOLVED SOLUTIONS LTD,Kate + Co,LA International Computer Consultants Ltd,MLC Partners Limited,MORGAN JONES LIMITED,Manpower,McGregor Boyall Associates,Michael Page International Recruitment Ltd.,Morgan Hunt,Morgan Law,Nash Squared Limited (FKA Harvey Nash Group Ltd),Nationwide People Limited,OMNI RESOURCE MANAGEMENT SOLUTIONS LIMITED,PERTEMPS RECRUITMENT PARTNERSHIP LIMITED,Perrett Laver,ProspectUs,Randstad HR Solutions Limited,Reed Specialist Recruitment Ltd,Robertson Bell Limited,SANDERSON GOVERNMENT AND DEFENCE LIMITED,SERVICE CARE SOLUTIONS LTD,SF RECRUITMENT LIMITED,Salt Recruitment,Sammons Recruitment Limited,Sanctuary Personnel,Saxton Bampfylde,Search Consultancy Ltd,Step Ahead Social Enterprise Community Interest Company,Strategic People Ltd,Syft Online Ltd t/a Indeed Flex,TALENT DRIVE LTD,TATE RECRUITMENT LIMITED,TJ-Flamingo Ltd,VENESKY-BROWN RECRUITMENT LTD.,Warwick University Enterprises Ltd</t>
  </si>
  <si>
    <t>PFB5062 LU</t>
  </si>
  <si>
    <t>Debt Recovery Services</t>
  </si>
  <si>
    <t>ACT Credit Management Ltd,CCI Credit Management,CREDIT RESOURCE SOLUTIONS LIMITED,Freeths LLP,Gomer Williams &amp; Co Ltd,Judge &amp; Priestley,Legal Recoveries &amp; Collections Ltd,Oriel Collections Limited,STA International Limited,Smith Partnership,VWV,Wilkin Chapman LLP</t>
  </si>
  <si>
    <t>12/06/2023</t>
  </si>
  <si>
    <t>11/06/2027</t>
  </si>
  <si>
    <t>PFB5072 LU</t>
  </si>
  <si>
    <t>Occupational Health Services</t>
  </si>
  <si>
    <t>1stWellbeing Ltd,BELUGA PODS LTD,CNLR HORIZONS LIMITED T/A CiC,Cordell Health Ltd,HEALES HEALTH SERVICES LTD.,HEALTH PARTNERS GROUP LIMITED,Health Assured Limited,INNOVATE HEALTHCARE MANAGEMENT GROUP LIMITED,MEDIGOLD HEALTH CONSULTANCY LIMITED,NATION OCCUPATIONAL HEALTH LTD,OH Works,OPTIMA HEALTH UK LIMITED,PAM Group Limited,Spectrum Wellness UK Limited,The MCL Group (Int) Ltd t/a MCL Medics,WORKFORCE WELLBEING LTD</t>
  </si>
  <si>
    <t>08/04/2024</t>
  </si>
  <si>
    <t>07/04/2027</t>
  </si>
  <si>
    <t>PFB5073 LU</t>
  </si>
  <si>
    <t>Graduation and Ceremonial Gowns, Photography and Event Services</t>
  </si>
  <si>
    <t>Ede &amp; Ravenscroft Ltd,First Sight Media Ltd,Graduation Attire,H Tempest Ltd,Marston Events Limited,Mountain Way</t>
  </si>
  <si>
    <t>03/01/2023</t>
  </si>
  <si>
    <t>02/01/2027</t>
  </si>
  <si>
    <t>PMR2005 NE</t>
  </si>
  <si>
    <t>Courier Services</t>
  </si>
  <si>
    <t>Axis Global Freight Services Ltd,City Sprint UK Ltd,DHL International (UK) Ltd,DPDGroup UK Ltd,Logistica Europe Ltd,Outspoken Logistics Ltd,Parcelforce Worldwide,Same Day Dispatch Services Ltd,Skynet Worldwide Express Ltd,eCourier</t>
  </si>
  <si>
    <t>29/02/2028</t>
  </si>
  <si>
    <t>RM6098</t>
  </si>
  <si>
    <t>Technology Products and Associated Services 2</t>
  </si>
  <si>
    <t>ADVANIA UK (CCS) LIMITED,Academia,Akhter Computers Limited (Team Akhter Consortium),Annodata (Kyocera),Atos IT Services UK Limited,BT plc,Ballicom Limited,Boxxe Limited (formerly known as Software Box Ltd),Bytes Software Services Ltd,CCS Media Ltd.,CDW Limited,CISTOR LTD,CLASSROOM365 LIMITED,Capita Business Services Ltd,Centerprise International Ltd,Centreprise International Ltd,Computacenter (UK) Limited,DTP (HP),DTP Group,Daisy Corporate Services Trading,Dell Corporation Limited,Digital Garage Group Ltd.,ECONOCOM LIMITED,European Electronique (Acer),European Electronique Ltd,Fsas Technologies Ltd (previously Fujitsu Services Limited),GBM Digital Technologies (trading as Sync),GCI NETWORK SOLUTIONS LIMITED T/A NASSTAR,Getech (Acer),Getech UK Ltd,HP Inc UK Limited (formerly Hewlett Packard UK Ltd),Hewlett-Packard Enterprise (HPE),Insight Direct (UK) Limited,KINGSFIELD COMPUTER PRODUCTS LIMITED,MTI Technology,Medhurst Communications Limited,Misco Technologies,NEXUS ASSOCIATES (ICT) LIMITED,Novatia plc,ODYSSEY EDUCATION LTD,OfficeXpress Ltd.,PURE DATA SOLUTIONS LIMITED,Pacific Computers Ltd,Phoenix Software Ltd,SUMILLION LIMITED,Softcat (HP Inc),Softcat PLC,SoftwareONE UK Ltd.,Specialist Computer Centres plc (SCC),Stone Technologies Limited T/A Converge Technology Solutions,Stone Technologies Ltd T/A Converge Technology Solutions (HP),Storm Technologies,TECHBUYER LIMITED,THE DMS DIGITAL GROUP LIMITED,TIER 1 ASSET MANAGEMENT LIMITED,Transputec Ltd,Trustmarque Solutions Limited,VOHKUS LIMITED,VYTA SECURE LTD,Wavenet Ltd,XMA Ltd,crayon limited</t>
  </si>
  <si>
    <t>10/10/2023</t>
  </si>
  <si>
    <t>09/10/2027</t>
  </si>
  <si>
    <t>RM6116</t>
  </si>
  <si>
    <t>CCS Network Services 3</t>
  </si>
  <si>
    <t>2CL COMMUNICATIONS LIMITED,4Net Technologies Limited,4Sight Communications Ltd,4net Technologies Ltd,8X8 UK Limited (Previously Voicenet Solutions Ltd),ABTEC COMPUTER SOLUTIONS LTD,ADVANIA UK (CCS) LIMITED,APPLIED SATELLITE TECHNOLOGY LIMITED,ASPIRE TECHNOLOGY SOLUTIONS LTD,AWTG Limited,Abzorb,Affini Technology Ltd,Airwave Solutions Ltd,Amillan Ltd,Arrow Business Communications Limited,Avoira Ltd.,B2B IT LTD,BAE Systems (Operations) Limited,BDR TECHNICAL SOLUTIONS LTD,BLACK BOX NETWORK SERVICES (UK) LIMITED,BLACKSTAR SOLUTIONS LIMITED,BLACKTREE TECHNOLOGIES LIMITED,BOOMERANG I-COMMS LTD,BRIGHT CLOUD LTD,BTS Holdings Limited,Babcock Integrated Technology Limited,Block Solutions Ltd,Britannic Technologies Ltd,British Telecommunication plc,British Telecommunications plc,Business Systems (U.K.) Limited,Bytes Software Services Ltd,C31A SOLUTIONS LIMITED,CDW Limited,COCONNECT LIMITED,CURATRIX TECHNOLOGIES LIMITED,Capita Business Services Ltd,Centiant Intl,Charterhouse Voice and Data Ltd,Chess ICT Limited,Cinos Limited,Cisilion Limited,Commsworld Limited,Computacenter (UK) Limited,Conscia Group UK Limited,Convergence (Group Networks) Limited,DATABASE FOR BUSINESS LTD,DOMO TACTICAL COMMUNICATIONS (DTC) LIMITED,DTS.SOLUTIONS (U.K) LTD.,DUOCALL COMMUNICATIONS LTD,Daisy Communication Ltd,Daisy Corporate Services Trading,ECKOH UK LIMITED,ELBIT SYSTEMS UK LIMITED,ENTSERV UK LIMITED T/A DXC Technology, DXC,EXA NETWORKS LIMITED,Eircom UK Ltd,Equinix (UK) Ltd,European Electronique Ltd,Exponential-e Ltd,FIRETEXT COMMUNICATIONS LTD,FRESHWAVE SERVICES LIMITED,G.NETWORK COMMUNICATIONS LIMITED,GCI NETWORK SOLUTIONS LIMITED T/A NASSTAR,GENERAL DYNAMICS UNITED KINGDOM LIMITED,GJ Beckett &amp; Associates Limited,Gamma Network Solutions Limited,HYPER TALENT SOLUTIONS LTD,High Speed Office Ltd,Highland Network Ltd (T/A HighNet),I.P. Integration Limited,INSTALLATION TECHNOLOGY LIMITED,ITM COMMUNICATIONS LIMITED,ITS Technology Group Limited,ITSAS,Insight Direct (UK) Limited,JISC Services Limited,KCOM,KERV EXPERIENCE LIMITED,KINGSFIELD COMPUTER PRODUCTS LIMITED,KUBUS GROUP LIMITED,L3HARRIS COMMUNICATIONS SYSTEMS UK LIMITED,Logicalis Ltd,MAKUTU DOT IO LIMITED,MISCO TECHNOLOGIES LIMITED,MMX COMMUNICATIONS SERVICES LIMITED,Maintel Europe Limited,Mitel Networks Limited,Motorola Solutions UK Ltd,NETWORKOLOGY LTD,NEXUS ASSOCIATES (ICT) LIMITED,NODE 4 LIMITED,NORTH SV LIMITED,NOS COMMUNICARE LTD,NSSLGLOBAL LIMITED,NTT United Kingdom Limited,Neos Networks Ltd,Nominet UK,OAKFORD TECHNOLOGY LIMITED,Onecom (prev. Evolve),Opus Business Systems Limited t/a Opus Telecoms,PERFORMANCE NETWORKS LIMITED,PRODEC NETWORKS LTD,PageOne Communications T/A Critico,PlanNet 21 Communications Limited,QOLCOM LIMITED,RED MOSQUITO LIMITED,RINGCENTRAL UK LTD,ROC Technologies Ltd,ROCKWELL COLLINS UK LIMITED,ROUTE 101 LIMITED,Radiocoms Systems Ltd.,SABIO LTD,SPITFIRE NETWORK SERVICES LIMITED,STEATITE LIMITED,SWITCHSHOP LTD,Six Degrees Technology Group Limited,Softcat PLC,South West Communications Group,Southern Communications Corporate Solutions Limited,Specialist Computer Centres plc (SCC),Stone Technologies Limited T/A Converge Technology Solutions,Stone Technologies Ltd T/A Converge Technology Solutions (HP),Syscomm Ltd,TALK STRAIGHT LIMITED T/A Schools Broadband,TALKTALK BUSINESS DIRECT LIMITED,TEAM INTERNET GROUP PLC,TECH MAHINDRA LIMITED,TELSTRA UK LIMITED,THE CELLPHONE STORE LIMITED,Telent Technology Services Ltd,Thales UK Ltd,The Networking People (TNP) Limited,Trellisware Technologies, Inc.,Trustmarque Solutions Limited,UBDS IT CONSULTING LIMITED,ULTRA I&amp;C LIMITED,UNIFY HOLDING UK 1 LIMITED,VOHKUS LIMITED,VOICE 2 VOICE LIMITED,VOLT EUROPE LIMITED,Verizon Business,Virgin Media Business Limited,Vodafone Limited,WAVE 9 MANAGED SERVICES LIMITED,Wavenet Ltd,Wifinity Limted,X.COMMUNICATIONS LIMITED,XMA Ltd</t>
  </si>
  <si>
    <t>18/07/2023</t>
  </si>
  <si>
    <t>RM6248</t>
  </si>
  <si>
    <t>Payment Solutions 2</t>
  </si>
  <si>
    <t>ALLPAY LIMITED,Barclays PLC,Blackhawk Network EMEA Ltd T/A Cyclescheme,HSBC,HUGGG LIMITED,Lloyds Bank plc,National Westminster Bank PLC (NatWest),PREPAID FINANCIAL SERVICES LIMITED,Pluxee UK Ltd FKA Sodexo Motivation Solutions UK Ltd.,Reward Gateway (PKA Edenred (UK Group) Ltd),SOLDO SOFTWARE LTD,WONDE LIMITED</t>
  </si>
  <si>
    <t>RM6259 GPS Lot 4</t>
  </si>
  <si>
    <t>Vertical Application Solutions (Electoral Services)</t>
  </si>
  <si>
    <t>Bramble Hub Limited (previously Bramble cc Ltd),Capita Business Services Ltd,Civica UK Ltd,Compass Informatics Limited,INNAXYS LTD,Idox Software Limited,Insight Direct (UK) Limited,SIRSI LIMITED,ZIPPORAH LTD</t>
  </si>
  <si>
    <t>07/03/2023</t>
  </si>
  <si>
    <t>RM6268</t>
  </si>
  <si>
    <t>Vehicles, Fleet Management (Purchase, Lease, Contract Hire)</t>
  </si>
  <si>
    <t>Vehicle Lease (CCS REF RM6268)</t>
  </si>
  <si>
    <t>ALD Automative Ltd,ALLTRUCK PLC,ARVAL UK LTD,ATHLON MOBILITY SERVICES UK LIMITED,Adept Vehicle Solutions Limited,Alphabet (GB) Limited,Arnold Clark Finance Ltd.,Car Hire (Day of Swansea) Limited t/a Days Rental,DAWSONGROUP TRUCK AND TRAILER LIMITED,DAWSONGROUP VANS LIMITED,Fleetcare (PSCM) Ltd,Fraikin Ltd,GMP Drivecare Ltd,Kinto UK Limited was Inchcape Fleet Solutions,Knowles Associates Total Fleet Management Ltd,LeasePlan UK Ltd,Lex Autolease Ltd.,Lookers Leasing Ltd,NHS Fleet Solutions,NOVUNA VEHICLE SOLUTIONS LTD,NTW Solutions Limited,OCTOPUS ELECTRIC VEHICLES LIMITED,RIVUS FLEET SOLUTIONS LIMITED,SG FLEET SOLUTIONS UK LIMITED,Sinclair Finance and Leasing Company Limited,TCH Leasing,TIP GROUP (UK) LIMITED,Tuskerdirect Ltd,Venson Automotive Solutions,Volkswagen Financial Services (UK) Limited,Wessex Fleet Solutions,West Wallasey Car Hire Limited,Zenith Vehicle Contracts Limited</t>
  </si>
  <si>
    <t>16/05/2023</t>
  </si>
  <si>
    <t>15/02/2027</t>
  </si>
  <si>
    <t>RM6273 GPS</t>
  </si>
  <si>
    <t>Employee Benefits and Services</t>
  </si>
  <si>
    <t>Blackhawk Network EMEA Ltd T/A Cyclescheme,GREEN COMMUTE INITIATIVE LTD,PERSONAL GROUP HOLDINGS PLC,Pluxee UK Ltd FKA Sodexo Motivation Solutions UK Ltd.,RECOMMERCE LTD TA MobileAdvantage,Reward Gateway (PKA Edenred (UK Group) Ltd),TAHORA LTD TA Happl,Vivup</t>
  </si>
  <si>
    <t>26/05/2023</t>
  </si>
  <si>
    <t>25/05/2027</t>
  </si>
  <si>
    <t>RM6309-GPS</t>
  </si>
  <si>
    <t>Management Consultancy Framework 4</t>
  </si>
  <si>
    <t>31ten Consulting Ltd,4C Associates Limited,ADAM SMITH INTERNATIONAL LTD,AECOM Limited,AGILIA INFRASTRUCTURE PARTNERS LIMITED,AHLC SOLUTIONS LIMITED,AKERLOF LIMITED,AKESO &amp; COMPANY LIMITED,ALISTAIR BURROUGHS DESIGN PARTNERSHIP LIMITED,ALLAN WEBB LTD,ALLORA INFRASTRUCTURE LIMITED,ALMA ECONOMICS LIMITED,ALVAREZ &amp; MARSAL ADVANCES LIMITED,AMENTUM E&amp;C LIMITED,ANTURAS CONSULTING LTD,ARCADIS (BAC) LIMITED,ARKE LTD,ASHURST RISK ADVISORY LLP,ASSOCIATE DEVELOPMENT SOLUTIONS LTD,ASSYSTEM ENERGY &amp; INFRASTRUCTURE LIMITED,ATKINSRÉALIS PPS LIMITED (frmly FAITHFUL+GOULD) ,ATMAANA CONSULTING LIMITED,AUSTIN ELLIOT CONSULTANCY LTD,AXIOLOGIK LIMITED,Accenture (UK) Ltd,Actica Consulting Ltd,Adam Smith International,Alchemmy Consulting Limited,Arcadis,Archus,AtkinsRéalis UK Ltd,Atos IT Services UK Limited,Avison Young (UK) Limited,BAE Systems Applied Intelligence,BAIN &amp; COMPANY UNITED KINGDOM LLP,BDO LLP,BEARINGPOINT LIMITED,BLUE BORDER LTD,BMT LIMITED,BOSS CONSULTING SERVICES LTD,BOVIS CONSTRUCTION HOLDINGS (EUROPE) LIMITED,BRICKFIELD CONSULTING LTD,Baker Hicks Limited,Baringa Partners Baringa,Bearing Point Ltd,Better Group Limited T/A (BetterGov),Bjss Limited,Bramble Hub Limited (previously Bramble cc Ltd),CAPGEMINI UK PLC,CARBON60 LIMITED,CATALYZE LIMITED,CEPA LLP,CHANGEWELL CONSULTING LTD,CITY SCIENCE CORPORATION LIMITED,CLOUDSCALER LIMITED,CMC PARTNERSHIP CONSULTANCY LTD,CMC Partnership (UK) Ltd,COGNIZANT WORLDWIDE LIMITED,CPC PROJECT SERVICES LIMITED,CPCS TRANSCOM UK LTD,CREATE FUTURE STUDIOS LTD,CROFTSTONE MANAGEMENT LIMITED,CROSS8 LIMITED,CUBELYNX LIMITED,Capita Business Services Ltd,Carnall Farrar Ltd,Channel 3 Consulting Limited,Cluster Reply Limited,Currie &amp; Brown UK Ltd,D2 GLOBAL LTD,DAINTTA LTD,DECISION ANALYSIS SERVICES LIMITED,DEECON CONSULTING LIMITED,DELOITTE LLP,DREES &amp; SOMMER UK LIMITED,EDGEBITS LIMITED,EGIS TRANSPORT SOLUTIONS LIMITED,EPSCOT LTD,EQUAL ENGINEERS LTD,EVOLUTION RECRUITMENT SOLUTIONS LTD,EVOLVE COMMERCIAL LIMITED,Efficio Limited,Ernst &amp; Young,Experis,FDM GROUP (HOLDINGS) PLC,FINYX CONSULTING LIMITED,FRAZER-NASH CONSULTANCY LIMITED,FRP ADVISORY TRADING LIMITED,FTI Consulting LLP,FUTURE PURCHASING CONSULTING LIMITED,Frazer - Nash Consultancy Ltd,GATE ONE LIMITED,GBPARTNERSHIPS (EDENBRIDGE) LIMITED,GREYFRIARS PROJECT MANAGEMENT LIMITED,Gemserv Ltd,Grant Thornton UK Advisory and Tax LLP (formerly known as Grant Thornton UK LLP),Guidehouse Europe Limited,HDR Consulting Limited,HEALTH-E-FINANCIALS LIMITED,HITACHI SOLUTIONS EUROPE LTD,HealthTrust Europe LLP,I3WORKS LTD,IBM United Kingdom Limited,ICF Consulting Services Ltd,IMPROVEMENT AND DEVELOPMENT AGENCY FOR LOCAL GOVERNMENT,INCHMEAD ACCOUNTANTS LIMITED,INSPIRED PLC,INTERPATH LTD,IPSOS RESEARCH LTD,Incendium Consulting Limited,JBA CONSULTING LIMITED,Jones Lang LaSalle (JLL),Journey4 Limited,KINGSGATE ADVISORY LTD,KORN FERRY (UK) LIMITED,KPMG LLP,KROLL NOMINEES LIMITED,Kosi Corporation Ltd,LINEA PARTNERS LIMITED,LUCID SUPPORT SERVICES LIMITED,Leidos Innovations,Long O'Donnell Associates Ltd,MARLOWE CONSULTING LIMITED,MASON ADVISORY LIMITED,MCC Economics and Finance,METHODS BUSINESS AND DIGITAL TECHNOLOGY LIMITED,METRO DYNAMICS LIMITED,MH-AS (UK) LTD,MIAA,MISSANG LIMITED,MLC Partners Limited,MMCG Consultancy Services Limited,MOORHOUSE CONSULTING LIMITED,MOZAIC-SERVICES LTD,MS CONSULTING PARTNERS LIMITED,Mace Consult Limited,McKinsey &amp; Company Inc. UK,Mitie Limited,Moorhouse Consulting,Mott MacDonald Ltd,Mutual Ventures Ltd,NEWTON CONSULTING LIMITED,NHS Arden and Greater East Midlands Commissioning Support Unit,NHS SHARED BUSINESS SERVICES LIMITED,NOUS GROUP (UK) LTD.,NTT Data UK Ltd,Newton Europe Ltd,North Highland UK Limited,Nova Systems,OCO Global,OPERATIONAL RESEARCH IN HEALTH LIMITED,OVE ARUP &amp; PARTNERS LIMITED,Oliver Wyman,Optima Systems Consultancy Limited,P2G Contract Support LLP,PA Consulting Services Ltd,PCUBED LIMITED,PIXEL GROUP LTD,PJA CIVIL ENGINEERING LIMITED,PPL,PRACTICUS LIMITED,PRIMERA CORPORATION LIMITED,PRODUCTIVE PARTNERS LIMITED,PROMAR INTERNATIONAL LIMITED,PROVELIO LIMITED,PUBLIC DIGITAL LIMITED,PUBLIC GROUP INTERNATIONAL LIMITED,Palladium International,Pick Everard,Practicus Ltd,PricewaterhouseCoopers LLP (PwC),Q SUSTAIN LTD,Q5 LTD,QUANTIUM LIMITED,QinetiQ Limited,Quo Imus Ltd,REALWORLD HR,REBEL INFRASTRUCTURE ASSETS &amp; OPERATIONS UK LTD,RED SNAPPER MANAGED SERVICES LIMITED,RISK &amp; POLICY ANALYSTS LIMITED,ROWSELL WRIGHT LIMITED,RSM UK TAX AND ACCOUNTING LIMITED,RTC NORTH LIMITED,Redmoor Health Limited,Reed Recruitment,Reed Screening,Ridge and Partners LLP,S&amp;W PARTNERS LLP,SA Group Ltd,SEAGRY CONSULTANCY LTD,SIA PARTNERS UK PLC,SIRIUS ANALYSIS LIMITED,SKILLS FOR CARE LTD,SLALOM CONSULTING LIMITED,SMART CO CONSULTING LIMITED,SOTERIA INTERNATIONAL GROUP LTD.,SQUARCLE CONSULTING LTD,STEER DAVIES &amp; GLEAVE LIMITED,SWECO UK Ltd,SYSTRA Limited,Serco Limited,Social Finance Ltd,Sopra Steria Limited,Stantec UK Limited,Strategic Healthcare Planning LLP,TALAN UK &amp; IRELAND LIMITED,TENEO FINANCIAL ADVISORY LIMITED,THE BOSTON CONSULTING GROUP UK LLP,TPXIMPACT Limited,TVS SUPPLY CHAIN SOLUTIONS LIMITED,Tetra Tech,The 4OC Limited,The Berkeley Partnership LLP,The Boston Consulting Group, Inc,The Nichols Group Limited,The Public Service Consultants Limited (frmly 2020 Delivery Ltd),Transformation Nous Limited,Tricordant Ltd,Turner &amp; Townsend,Turner &amp; Townsend Project Management Limited,UBDS IT CONSULTING LIMITED,UHY CONSULTANCY UK LIMITED,VE3 GLOBAL LTD,VERACITY CONSULTING LTD.,Veran Performance Limited,WARNER MCCALL LTD,WSP UK Ltd,Waterman Infrastructure and Environment Limited,ZUHLKE ENGINEERING LTD.</t>
  </si>
  <si>
    <t>29/07/2025</t>
  </si>
  <si>
    <t>28/07/2027</t>
  </si>
  <si>
    <t>RM6325 GPS</t>
  </si>
  <si>
    <t>Payment Acceptance 2</t>
  </si>
  <si>
    <t>Consult Hyperion,Global Payment,Global Payments,Judopay,KPMG LLP,Lloyds Bank plc,VE3 GLOBAL LTD,Worldpay</t>
  </si>
  <si>
    <t>19/12/2023</t>
  </si>
  <si>
    <t>18/12/2027</t>
  </si>
  <si>
    <t>RM6343</t>
  </si>
  <si>
    <t>Estate Management Services 2 (CCS)</t>
  </si>
  <si>
    <t>AECOM Limited,AGILIA INFRASTRUCTURE PARTNERS LIMITED,ARCADIS (BAC) LIMITED,ARDENT MANAGEMENT LIMITED,ARTELIA PROJECTS UK LIMITED,AXIS PROPERTY CONSULTANCY LLP,Align Property Partners,Amberside -A Steer Group Company,Arcadis Consulting (UK) Limited,Archus,Avison Young (UK) Limited,BLAKE NEWPORT ASSOCIATES LIMITED,BNP PARIBAS REAL ESTATE ADVISORY &amp; PROPERTY MANAGEMENT UK LIMITED,BRUTON KNOWLES LIMITED,Bellrock Property &amp; Facilities Management Ltd.,Bidwells LLP,Bruton Knowles,CAPITA PROPERTY AND INFRASTRUCTURE LIMITED,CBRE Ltd,COPPING JOYCE SURVEYORS LIMITED,CRESCO NETWORKS LIMITED,CUBELYNX LIMITED,CURRIE &amp; BROWN UK LIMITED,CURSHAW LIMITED,CUSHMAN &amp; WAKEFIELD DEBENHAM TIE LEUNG LIMITED,Carter Jonas LLP,Cluttons LLP,Colliers International Property Consultants Ltd,Currie and Brown UK Ltd,DALCOUR MACLAREN LIMITED,DELOITTE LLP,DOW SCHOFIELD WATTS BUSINESS PLANNING LLP,DREES &amp; SOMMER UK LIMITED,EARL KENDRICK ASSOCIATES (SOUTH) LIMITED,EDDISONS COMMERCIAL LIMITED,ESR EUROPE PM LIMITED,Efficio Limited,Fisher German,G L Hearn,GLEEDS ENERGY LIMITED,GRAHAM + SIBBALD LLP,Grant Thornton UK Advisory and Tax LLP (formerly known as Grant Thornton UK LLP),HILL DRYBURGH LIMITED,Hartnell Taylor Cook LLP,INGLETON WOOD LLP,INSCYTE LIMITED,INSIGHT CONSULTING SERVICES LIMITED,INSTANT MANAGED OFFICES LIMITED,J &amp; E Shepherd,JOINT WORKING ASSOCIATES LTD,JUST CONTRACT MANAGEMENT LIMITED,Jones Lang LaSalle (JLL),Kellogg Brown and Root Limited,Knight Frank LLP,LAMBERT SMITH HAMPTON GROUP LIMITED,LANGTREE PROPERTY PARTNERS LIMITED,LEXICA HEALTH AND LIFE SCIENCES CONSULTANCY LIMITED,MONTAGU EVANS LLP,MOTT MACDONALD LIMITED,Mazars LLP,McBains Ltd,NPS PROPERTY CONSULTANTS LIMITED,Newmark Gerald Eve LLP (frmly GERALD EVE LLP),Newsteer Ltd,OPEX CONSULTANCY LIMITED,OXHEY HALL CONSULTING LTD,P2G Contract Support LLP,PELLINGS LLP,Pick Everard,PricewaterhouseCoopers LLP (PwC),QMPF LLP,RAPLEYS LIMITED LIABILITY PARTNERSHIP,REID MITCHELL HD LIMITED,RIDER LEVETT BUCKNALL UK LIMITED,Rider Levett Bucknall,Ridge and Partners LLP,Ryden LLP,SABLE LEIGH PROPERTY LIMITED,SAVILLS (UK) LIMITED,SEWELL ADVISORY LIMITED,SQUARE GAIN LIMITED,STATEMENT PROPERTY GROUP LTD,STILES HAROLD WILLIAMS PARTNERSHIP LLP,Sanderson Weatherall LLP,Sodexo Limited,TENOS LTD.,THOMAS LISTER LIMITED,Tetra Tech,Thomas &amp; Adamson International Ltd,VERCITY MANAGEMENT SERVICES LIMITED,VICKERY HOLMAN LIMITED,Valuation Office Agency,WH Stephens,WIGNALLS COMMERCIALS LTD,WT Partnership,Ward Hadaway LLP,Watts Group Limited</t>
  </si>
  <si>
    <t>20/11/2025</t>
  </si>
  <si>
    <t>19/11/2029</t>
  </si>
  <si>
    <t>SEC1005 AP</t>
  </si>
  <si>
    <t>Student Assistance and Support Services</t>
  </si>
  <si>
    <t>Crossreach,Health Assured Limited,Spectrum.Life,The Talking Rooms,Togetherall Ltd (frmly Big White Wall)</t>
  </si>
  <si>
    <t>25/07/2022</t>
  </si>
  <si>
    <t>24/07/2026</t>
  </si>
  <si>
    <t>SP 21-052</t>
  </si>
  <si>
    <t>Utilities</t>
  </si>
  <si>
    <t>National Electricity Framework</t>
  </si>
  <si>
    <t>EDF Energy Customers Limited</t>
  </si>
  <si>
    <t>SP 23-03</t>
  </si>
  <si>
    <t>Natural Gas</t>
  </si>
  <si>
    <t>TotalEnergies Gas and Power Ltd</t>
  </si>
  <si>
    <t>SP 23-07</t>
  </si>
  <si>
    <t>Water &amp; Wastewater Billing Services</t>
  </si>
  <si>
    <t>Scottish Water Business Stream Limited</t>
  </si>
  <si>
    <t>SP-18-033</t>
  </si>
  <si>
    <t>Internet of Things (IoT) - Dynamic Procurement System (DPS)</t>
  </si>
  <si>
    <t>19/09/2019</t>
  </si>
  <si>
    <t>18/09/2026</t>
  </si>
  <si>
    <t>SP-21-012</t>
  </si>
  <si>
    <t>Technology Peripherals and Infrastructure</t>
  </si>
  <si>
    <t>Computacenter (UK) Limited,Insight Direct (UK) Limited,Softcat PLC,XMA Ltd</t>
  </si>
  <si>
    <t>16/05/2022</t>
  </si>
  <si>
    <t>15/08/2026</t>
  </si>
  <si>
    <t>SP-21-017</t>
  </si>
  <si>
    <t>Marketing Services</t>
  </si>
  <si>
    <t>3x1 Group,BMG Research Ltd,Bright Digital Marketing Limited,Dentsu Creative, a trading division of Dentsu UK Ltd,Drummond Central Ltd,Freakworks Ltd,Ipsos (Market Research) Ltd,John Doe Group,Jump Research Limited,Marble LDN Ltd,Metro Production Group Ltd,Muckle Media,Northstar Media Ltd,Progressive Partnership,Scott Porter Research,Stand Ltd,Stein IAS Holdings Limited t/a Smarts Scotland,Story UK Ltd,Stripe PR &amp; Communications Limited,The Lane Agency Ltd,The Leith Agency (trading name of Cello Signal Limited),The Union Advertising Agency Ltd,Union Direct Limited,Walk in the Gate Limited,YNG Media Group Limited (known before as Speakeasy Productions Limited)</t>
  </si>
  <si>
    <t>SP-21-034</t>
  </si>
  <si>
    <t>Software Value Added Re-seller (SVAR)</t>
  </si>
  <si>
    <t>Computacenter (UK) Limited</t>
  </si>
  <si>
    <t>SP-21-037</t>
  </si>
  <si>
    <t>Banking Services</t>
  </si>
  <si>
    <t>Royal Bank of Scotland Group (RBS)</t>
  </si>
  <si>
    <t>SP-21-039</t>
  </si>
  <si>
    <t>Telephony and Communication Services Dynamic Purchasing System</t>
  </si>
  <si>
    <t>4Net Technologies Limited,Arrow Business Communications Limited,British Telecommunication plc,Cinos Limited,DB Group (Europe) Ltd,Daisy Corporate Services Trading,Exchange Communications Ltd,Gamma Network Solutions Limited,Highland Network Ltd (T/A HighNet),Insight Direct (UK) Limited</t>
  </si>
  <si>
    <t>27/04/2022</t>
  </si>
  <si>
    <t>26/04/2028</t>
  </si>
  <si>
    <t>SP-21-046</t>
  </si>
  <si>
    <t>Managed Print Solutions</t>
  </si>
  <si>
    <t>Agilico (Scotland) Limited (Formerly Capital Document Solutions Limited),Canon UK Ltd,Epson,HP Inc UK Limited (formerly Hewlett Packard UK Ltd),Konica Minolta Business Solutions (UK) Limited,Ricoh UK Ltd,Workflo Solutions (Scotland) Ltd,XMA Ltd,Xerox (UK) Ltd</t>
  </si>
  <si>
    <t>22/08/2022</t>
  </si>
  <si>
    <t>SP-22-001</t>
  </si>
  <si>
    <t>Temp Interim Professional – National</t>
  </si>
  <si>
    <t>ASA International T/A ASA Recruitment,Lorien Resourcing Limited,Nash Squared Limited (FKA Harvey Nash Group Ltd),Venesky-Brown Recruitment Limited</t>
  </si>
  <si>
    <t>13/04/2023</t>
  </si>
  <si>
    <t>12/04/2027</t>
  </si>
  <si>
    <t>SP-22-002</t>
  </si>
  <si>
    <t>Temp Interim IT – National</t>
  </si>
  <si>
    <t>SP-22-003</t>
  </si>
  <si>
    <t>Temp Admin, Catering &amp; Manual - South</t>
  </si>
  <si>
    <t>ASA International T/A ASA Recruitment,Blue Arrow Limited,Brightwork Ltd,Venesky-Brown Recruitment Limited</t>
  </si>
  <si>
    <t>SP-22-004</t>
  </si>
  <si>
    <t>Temp Admin, Catering &amp; Manual - North</t>
  </si>
  <si>
    <t>ASA International T/A ASA Recruitment,Blue Arrow Limited,Pertemps (Scotland) Limited,Venesky-Brown Recruitment Limited</t>
  </si>
  <si>
    <t>SP-22-005</t>
  </si>
  <si>
    <t>Mobile voice and data services framework</t>
  </si>
  <si>
    <t>Vodafone Limited</t>
  </si>
  <si>
    <t>15/04/2023</t>
  </si>
  <si>
    <t>14/04/2027</t>
  </si>
  <si>
    <t>SP-22-006</t>
  </si>
  <si>
    <t>Print &amp; Associated Services Framework 2023</t>
  </si>
  <si>
    <t>Barr Printers Ltd,Harlow Printing Ltd,J Thomson Colour Printers Ltd,MBM Print SCS Limited,Mackay &amp; Inglis Ltd,McAllister Litho Glasgow Ltd,Panda Litho Ltd,Printwell Limited,Sciamed Ltd,Sterling Press Limited,Streamline Corporate Ltd.,The Evolve Group (Scotland) Limited,Winter &amp; Simpson</t>
  </si>
  <si>
    <t>SP-22-009</t>
  </si>
  <si>
    <t>Travel Services Contract (Available to Named in Call Off Only)</t>
  </si>
  <si>
    <t>Corporate Travel Management (North) Limited</t>
  </si>
  <si>
    <t>12/09/2022</t>
  </si>
  <si>
    <t>11/09/2026</t>
  </si>
  <si>
    <t>SP-22-012</t>
  </si>
  <si>
    <t>Liquid Fuels</t>
  </si>
  <si>
    <t>Certas Energy UK Ltd Trading as Scottish Fuels,Highland Fuels Ltd</t>
  </si>
  <si>
    <t>03/04/2023</t>
  </si>
  <si>
    <t>02/04/2027</t>
  </si>
  <si>
    <t>SP-22-019</t>
  </si>
  <si>
    <t>Desktop Client Devices (National Framework for)</t>
  </si>
  <si>
    <t>HP Inc UK Limited (formerly Hewlett Packard UK Ltd)</t>
  </si>
  <si>
    <t>SP-22-020</t>
  </si>
  <si>
    <t>Web Based and Proprietary Client Device Framework (National Framework for)</t>
  </si>
  <si>
    <t>XMA Ltd</t>
  </si>
  <si>
    <t>SP-22-021</t>
  </si>
  <si>
    <t>General Office Supplies</t>
  </si>
  <si>
    <t>Lyreco UK Ltd.</t>
  </si>
  <si>
    <t>SP-22-023</t>
  </si>
  <si>
    <t>Cloud and Hosting Services Framework</t>
  </si>
  <si>
    <t>Brightsolid Online Technology Limited,Datavita Limited,IOMART GROUP PLC,Softcat PLC,Storm ID Ltd</t>
  </si>
  <si>
    <t>01/11/2023</t>
  </si>
  <si>
    <t>31/10/2027</t>
  </si>
  <si>
    <t>SP-23-011 DPS</t>
  </si>
  <si>
    <t>Supported Businesses DPS</t>
  </si>
  <si>
    <t>Forth Sector,GLASGOW WOOD RECYCLING,GTS Solutions cic,Glencraft (Aberdeen) Limited,Hey Girls CIC,INTO WORK,Keela International,LAMH Recycle Ltd,Matrix Fife,NL Industries,On Site Scanning,Passion 4 Social CIC,SOCIAL PRINT AND COPY CIC,Scotlands Bravest Manufacturing Company,TRE-LIFE C.I.C.,The Access Technology Company,The Courtyard Pantry Enterprise,United Tooling Solutions T/A Scott Direct,Workflo Solutions (Scotland) Ltd</t>
  </si>
  <si>
    <t>07/09/2023</t>
  </si>
  <si>
    <t>06/09/2027</t>
  </si>
  <si>
    <t>Rica MacDonald</t>
  </si>
  <si>
    <t>SP-23-015</t>
  </si>
  <si>
    <t>Recruitment Advertising and PINs</t>
  </si>
  <si>
    <t>Penna PLC</t>
  </si>
  <si>
    <t>11/07/2024</t>
  </si>
  <si>
    <t>10/07/2028</t>
  </si>
  <si>
    <t>SP-23-05</t>
  </si>
  <si>
    <t>Media Planning, Buying &amp; Associated Services</t>
  </si>
  <si>
    <t>Carat,EssenceMediacom,Republic of Media Ltd,Spiritmedia Scotland Ltd,The Media Shop (Scotland) Ltd</t>
  </si>
  <si>
    <t>30/06/2028</t>
  </si>
  <si>
    <t>SP-23-08</t>
  </si>
  <si>
    <t>Digital Technology and Cyber Services Dynamic Purchasing System (DPS)</t>
  </si>
  <si>
    <t>02/03/2023</t>
  </si>
  <si>
    <t>01/03/2027</t>
  </si>
  <si>
    <t>SP-24-008</t>
  </si>
  <si>
    <t>Mobile Client Devices (National Framework for)</t>
  </si>
  <si>
    <t>16/11/2025</t>
  </si>
  <si>
    <t>15/11/2029</t>
  </si>
  <si>
    <t>SP-24-06</t>
  </si>
  <si>
    <t>Publishing Print Design &amp; Associated Services</t>
  </si>
  <si>
    <t>APS Group (Scotland) Limited</t>
  </si>
  <si>
    <t>30/09/2029</t>
  </si>
  <si>
    <t>SP-24-07</t>
  </si>
  <si>
    <t>Media Services Framework</t>
  </si>
  <si>
    <t>ACCESS INTELLIGENCE MEDIA AND COMMUNICATIONS LIMITED,Press Data Limited</t>
  </si>
  <si>
    <t>31/08/2029</t>
  </si>
  <si>
    <t>SP-COM002</t>
  </si>
  <si>
    <t>Professional Buying Tools - PCS Tender</t>
  </si>
  <si>
    <t>Jaegger</t>
  </si>
  <si>
    <t>28/09/2018</t>
  </si>
  <si>
    <t>27/09/2026</t>
  </si>
  <si>
    <t>SPS-02020</t>
  </si>
  <si>
    <t>Employee Assistance Programme (EAP) and Welfare Services</t>
  </si>
  <si>
    <t>Working on Wellbeing t/a Optima Health</t>
  </si>
  <si>
    <t>Scottish Prison Service</t>
  </si>
  <si>
    <t>SPS-02193</t>
  </si>
  <si>
    <t>SPS: Occupational Health Collaborative Framework</t>
  </si>
  <si>
    <t>OPTIMA HEALTH UK LTD</t>
  </si>
  <si>
    <t>31/03/2029</t>
  </si>
  <si>
    <t>SSR1001 AP</t>
  </si>
  <si>
    <t>Sports Science, and Recreation</t>
  </si>
  <si>
    <t>Fitness &amp; Sports Equipment</t>
  </si>
  <si>
    <t>Dyaco UK Ltd,Gym Rental Company Ltd,Life Fitness (UK) Ltd,Origin Fitness (Anytime Leisure),Pulse Fitness,Sportsafe UK Ltd,Technogym</t>
  </si>
  <si>
    <t>12/01/2023</t>
  </si>
  <si>
    <t>11/01/2027</t>
  </si>
  <si>
    <t>SXL 0122</t>
  </si>
  <si>
    <t>Washroom Solutions and Sanitary Products (0122)</t>
  </si>
  <si>
    <t>Citron Hygiene,Co-An UK Ltd,ECO HYGIENE CARE LTD,Elis UK Ltd.,Hey Girls CIC,Perfect Hygiene,Personnel Hygiene Services Limited,Rentokil Initial Services UK Ltd,TCS-ECO LTD,Unico Ltd</t>
  </si>
  <si>
    <t>SXL 0324</t>
  </si>
  <si>
    <t>Domestic Furniture and Furnishings (SXL)</t>
  </si>
  <si>
    <t>Circular Communities Scotland Ltd,Spruce Carpets Ltd</t>
  </si>
  <si>
    <t>11/06/2025</t>
  </si>
  <si>
    <t>10/06/2029</t>
  </si>
  <si>
    <t>SXL 0523</t>
  </si>
  <si>
    <t>Cleaning Equipment (SXL 0523)</t>
  </si>
  <si>
    <t>DMG Floorcare Ltd,Highland Industrial Supplies Ltd,NILFISK LTD.</t>
  </si>
  <si>
    <t>13/05/2024</t>
  </si>
  <si>
    <t>12/05/2027</t>
  </si>
  <si>
    <t>SXL 0722</t>
  </si>
  <si>
    <t>Asbestos related Works &amp; Services (SXL 0722)</t>
  </si>
  <si>
    <t>A &amp; C Asbestos Consultants Inc Ltd,ADDISON GREEN LIMITED,Acorn Analytical Services Limited,Acron Asbestos Ltd,Asbestos Analytical Services,Asbestos Specialists (UK) Ltd,BRADLEY ENVIRONMENTAL CONSULTANTS LIMITED,Carymar Construction Services Limited,Chamic Industrial Services Limited,E.D.P Health, Safety and Environment Consultants Limited,ENVIRAZ SURVEYS LTD,Enviraz (Scotland) Limited,Environmental Essentials Ltd,Environtec Limited,Franks Portlock Consulting Limited,Gowrie Contracts Ltd,HSL Compliance Ltd,Intona Limited,LIFE ENVIRONMENTAL SERVICES LIMITED,LUCION SERVICES LIMITED,Northern Asbestos Services,OHS LIMITED,RHODAR INDUSTRIAL SERVICES LIMITED,Socotec Asbestos Limited,Strada Environmental Limited,THE FUTURE GROUP (HIGHLAND) LIMITED,Tersus Consultancy Limited</t>
  </si>
  <si>
    <t>14/12/2023</t>
  </si>
  <si>
    <t>13/12/2027</t>
  </si>
  <si>
    <t>SXL 09-20</t>
  </si>
  <si>
    <t>Building &amp; Construction Consultancy SXL0920</t>
  </si>
  <si>
    <t>AECOM Limited,AHR Architects Ltd,AMP Architects LLP,ANDERSON BELL CHRISTIE LIMITED,ATKINSRÉALIS PPS LIMITED (frmly FAITHFUL+GOULD) ,Anderson Bayne Limited,Armour Construction Consultants,AtkinsRéalis UK Ltd,Austin-Smith:Lord LLP,Baker Hicks Limited,Barham Glen Architects Limited,Bayne Stevenson Associates LTD,Brown &amp; Wallace,CRGP Ltd,Clancy Consulting Ltd,Clerk Of Works Inspection Services,Collective Architecture,Coltart Earley Limited,Core Associates Ltd,Currie &amp; Brown UK Ltd,Curtins Consulting Limited,DSSR,DWA Landscape Architects Limited,Delta-Simons Limited,Doig and Smith,ECD Architects Ltd,EDP Consultancy Engineers,FG Burnett Limited,Fairhurst,Forbes Leslie Network t/a FLN Consulting Engineers,G3 Consulting Engineers Ltd,Gardiner &amp; Theobald,Gareth Hoskins Architects Limited,Gleeds Management Services,Goodson Associates,Graham + Sibbald Technical Services LLP,Graham and Sibbald,Grant/Murray Architects Ltd,HAWKINS BROWN DESIGN LTD,HLMAD Ltd T/A HLM Architects,Hardies LLP,Harley Haddow,Hawthorne Boyle,Helica (Scotland) Ltd,Hickton Quality Control Ltd,Holmes Miller,Hypostyle Design Limited,IMG Quality Control Ltd,Ironside Farrar Limited,John Gilbert Architects Limited,Kiloh Associates Limited,L A Simpson Ltd,LDA Design Consulting Ltd,Land Use Consultants Limited,MGAC LLP,Mackie Ramsay Taylor Limited,Mastarch LTD,Max Fordham LLP,Mott MacDonald Ltd,NA Lews Castle Ltd,NORR Consultants Limited (Formerly known as Archial Architects),Narro Associates Ltd,Nicoll Russell Studios Limited,Oberlanders Architects LLP,PJP Architects LLP,Page/Park Architects,Pick Everard,RPS Consulting Services Limited t/a Tetra Tech Consulting Limited,RSK Environment Limited,RSP Consulting Engineers LLP – Part of Drees &amp; Sommer,Rankin Fraser Landscape Architecture LLP,Robert Potters &amp; Partners,Rybka Limited,Ryder Architecture Limited,Savills (UK) Ltd,Sheppard Robson,Simpson &amp; Brown Architects,Smith Scott Mullan Associates,Space Solutions (Scotland) Ltd T/A Corporate Moves &amp; Recycle Scotland,Stallan Brand Architecture + Design Limited,Stantec Hydrock Limited,Summers-inman Construction and Property Consultants,Tetra Tech,Thomas C Stewart LLP,Thomas and Adamson,Thomson Gray Limited,Turner &amp; Townsend Project Management Limited,Viridis Building Services Ltd,WSP (Real Estate and Infrastructure) Limited,WSP UK Ltd,Wallace Whittle Ltd,Waterman Structures Ltd,Wellwood Leslie LLP,Will Rudd Davidson,Wylie Shanks Architects LLP</t>
  </si>
  <si>
    <t>19/04/2023</t>
  </si>
  <si>
    <t>18/04/2027</t>
  </si>
  <si>
    <t>SXL 1122</t>
  </si>
  <si>
    <t>Fire Safety Products (Supply &amp; Service)</t>
  </si>
  <si>
    <t>BELL FIRE AND SECURITY LIMITED,BOYD GROUP (SCOTLAND) LIMITED,Caledonia Fire and Security t/a FIFE FIRE,Churches Fire Security Ltd,Core Fire Limited,M&amp;S Fire Protection (Glasgow) Limited,SMI Group UK (previously Lion Safety),Tyco Fire and Integrated Solutions (UK) Ltd</t>
  </si>
  <si>
    <t>09/10/2023</t>
  </si>
  <si>
    <t>08/10/2027</t>
  </si>
  <si>
    <t>SXL 1223</t>
  </si>
  <si>
    <t>Catering Sundries (Scotland Excel)</t>
  </si>
  <si>
    <t>Alliance Disposables Limited,Bunzl Catering Supplies,Bunzl Lockhart Catering Equipment,GMC Corsehill,Instock Disposables Ltd,NOVORISE LIMITED,Unico Ltd</t>
  </si>
  <si>
    <t>01/12/2024</t>
  </si>
  <si>
    <t>30/11/2028</t>
  </si>
  <si>
    <t>SXL 13-20</t>
  </si>
  <si>
    <t>Energy Efficiency Contractors Framework</t>
  </si>
  <si>
    <t>A C Whyte &amp; Co Limited,Ailsa Building Contractors Ltd,Alternative Heat Ltd,BCA Insulation Limited,BRB Electrical Limited,British Gas Social Housing Ltd,C R Smith Glaziers (Dunfermline) Limited,CCG Scotland Ltd,Changeworks Resources for Life,City Building (Contracts) LLP (aka RSBi),City Technical Services (UK) Limited,E.on Energy Solutions Limited,ECD Architects Ltd,EJ Parker Technical Services (Scotland South) Ltd,EPC Scotland Limited,Easy Heat Systems ltd,Emtec Energy Limited,Energy Agency,Everwarm Ltd,FES Support Services Limited,G.M.G (Contractors) Limited,GEP Environmental Limited,Green Home Systems Limited,Hardies LLP,Hyperion Zero Ltd,Insulated Render Systems (Scotland) Ltd.,Jonathan McFarlane T/A Home Energy Lanarkshire,Kensa Contracting Limited,MP Group U K Ltd,Momentum 4 Ltd,OVO (S) Energy Solutions Limited,Procast Building Contractors Ltd.,Reheat (Renewable Technologies) Ltd,Renewable Energy Consultants (Scotland) Limited,SERS Energy Solutions (Scotland) Limited,SHS Heating and Renewables Limited,Shire Energy Services Limited,Story Contracting Ltd,Sustainable Building Services (UK) Limited,The Wise Group,Tighean Innse Gall,Union Technical Services Ltd,VITAL ENERGI UTILITIES LIMITED,Valley Group Limited,Warmworks Scotland LLP</t>
  </si>
  <si>
    <t>SXL 1422</t>
  </si>
  <si>
    <t>Construction Materials (SXL 1422)</t>
  </si>
  <si>
    <t>A1 IRONMONGERY LIMITED,BEATSONS BUILDING SUPPLIES LIMITED,Crown Paints,D McNair (Builders Merchants) ltd,DAW SIGNS AND FIT-OUTS LIMITED,DECCO LIMITED,DIAMOND INDUSTRIAL SUPPLY COMPANY LIMITED,Gibb and Beveridge (Engineering Agencies) Ltd,HARLEQUIN FIXINGS AND SEALANTS LIMITED,Highland Industrial Supplies Ltd,IMPERIAL CHEMICAL INDUSTRIES LIMITED,JAMES DONALDSON TIMBER LIMITED,JOINERY AND TIMBER CREATIONS (65) LIMITED,M.K.M. BUILDING SUPPLIES (HOLDINGS) LIMITED,MGM Timber (Scotland) Ltd,National Timber Group Limited,PRO PAINTS (AYRSHIRE) LIMITED,S.I.I.S Limited,SCOTIA ROOFING &amp; BUILDING SUPPLIES LTD.,SEALCO (SCOTLAND) LIMITED,SIG TRADING LIMITED,SMI Group UK (previously Lion Safety),Stark Building Materials UK Ltd.,TOWER TOOLS AND EQUIPMENT LIMITED,TUDOR (UK) LTD,Travis Perkins Trading Company Limited,United Tooling Solutions T/A Scott Direct,Valtti Specialist Coatings Ltd</t>
  </si>
  <si>
    <t>10/06/2024</t>
  </si>
  <si>
    <t>09/06/2027</t>
  </si>
  <si>
    <t>SXL 1821</t>
  </si>
  <si>
    <t>Property Maintenance and Refurbishment</t>
  </si>
  <si>
    <t>A MACNEIL PAINTING &amp; TAPING CONTRACTORS LTD,A TECH HEATING LIMITED,ADMAN INT LTD,AFFINITI RESPONSE LIMITED,ALEXANDER COMMUNITY DEVELOPMENT LIMITED,ANDERSON PROPERTY SERVICES (SCOTLAND) LIMITED,ANDREW P. ORR (DECORATORS) LIMITED,ANDREW SHEPHERD CONSTRUCTION LIMITED,Ailsa Building Contractors Ltd,BLACKROCK CONSTRUCTION GROUP LTD,BRAEDALE ROOFING LIMITED,BRANNOCK DECORATORS LTD.,BRB Electrical Limited,Bancon Construction Ltd,Bell Group,Blantyre Park Services Limited,Boyd Brothers (Fauldhouse) Ltd,British Gas Social Housing Ltd,C &amp; S FACILITIES MANAGEMENT LIMITED,C &amp; S GROUP LIMITED,C R Smith Glaziers (Dunfermline) Limited,CAMERON PAINTERS &amp; DECORATORS LIMITED,CARE ELECTRICAL LIMITED,CBES Ltd,CCG Scotland Ltd,CHALMERS ELECTRICAL SERVICES LTD,City Building (Contracts) LLP (aka RSBi),Clark Contracts Ltd,Compass Building &amp; Construction Services Ltd,DUMBRECK DECORATORS LIMITED,E.W. Edwardson (Electrical Contractors) Limited,EMAC ENGINEERING LIMITED,Emtec Property Services Ltd,Everwarm Ltd,FIRST CALL TRADE SERVICES LIMITED,FRANK SWORDS &amp; SONS LIMITED,Faskin Group (Scotland) Limited,G A DAVIDSON LIMITED,G K L Plumbing &amp; Heating Ltd,G.D. CHALMERS LIMITED,G.M.G (Contractors) Limited,G71 CONTRACTING LIMITED,GF (UK) LIMITED,GMR Henderson Builders Ltd,Gordon &amp; Halliday,Graham MacGregor Ltd,Hugh Stirling Ltd,I D HUBBARD LTD,IDEAL FLOORING SOLUTIONS LIMITED,INTEGRATED ENVIRONMENTS LIMITED,Invincible Security Ltd,J.S.K CONSTRUCTION SERVICES LTD.,JAMES FREW LIMITED,LOCHLIE CONSTRUCTION LIMITED,Lawrie (Furnishing) Limited,MAGNUS ELECTRICAL SERVICES LIMITED,MARTEC ENGINEERING GROUP LIMITED,MATRIX CEILING DISTRIBUTION LIMITED,MCK WINDOWS &amp; DOORS LTD,MCKELLARS OF AYRSHIRE LIMITED,MCMILLAN HIGHLAND LTD,Maxi Construction,Mitie Property Services (UK) Ltd,Morris &amp; Spottiswood Ltd,Musselburgh Roofing and Building Services,Noble and Bradford Flooring Contractors,Novus Property Solutions Ltd,ORBIS SERVICES LIMITED,PREAH Building Services,PWM CONTRACTS LIMITED,Prime Build Solutions Ltd,Procast Building Contractors Ltd.,QUALITY ASSURED PROPERTY MAINTENANCE LIMITED,ROBERT P. SLIGHT &amp; SONS LIMITED,ROBERTSON ACOM 2 LTD,Richard Irvin FM Limited,SENNIT CONSTRUCTION LTD,SIDEY SOLUTIONS LIMITED,SPECTRUM DECORATING LTD.,SUMMIT FACILITIES SERVICES LTD,Saltire Facilities Management Ltd,TAGGART CONTRACT FLOORING LIMITED,THOMSON GLAZING LIMITED,Trident Maintenance Services Ltd,VENTRO LTD,Valley Group Limited,ogilvie Group</t>
  </si>
  <si>
    <t>16/06/2023</t>
  </si>
  <si>
    <t>15/06/2027</t>
  </si>
  <si>
    <t>SXL 2322</t>
  </si>
  <si>
    <t>Security Services and Cash Collection (SXL 2322)</t>
  </si>
  <si>
    <t>ANUBIS SECURITY LTD,Allander Security Limited,Amberstone Security Limited,Amulet (Churchill Security Solutions) Ltd,Chase Services Group Ltd,G4S Cash Solutions (UK) Limited,G4S Secure Solutions (UK) Limited,Kingdom Services Group Ltd.,Loomis UK Ltd,Mitie Security Limited,PORTAL SECURITY LTD,PROTEC FACILITIES MANAGEMENT LTD,Profile Security Services Ltd,SECURITY PLUS LIMITED,SecuriGroup Limited,Securitay Limited,TRITON SECURITY &amp; FACILITIES MANAGEMENT LIMITED,VIGILANT PROTECT UK LIMITED</t>
  </si>
  <si>
    <t>SXL-0724</t>
  </si>
  <si>
    <t>Education Materials</t>
  </si>
  <si>
    <t>ABACUS CREATIVE RESOURCES LTD,CPP Trading Group Ltd t/a Clyde Paper &amp; Print,CREATIVE ACTIVITY GROUP LIMITED,CSG Global Education Ltd,ESPO,Findel Education Ltd,GROSVENOR HOUSE PAPERS LIMITED,LEARNING SPACE BELFAST LTD,Lyreco UK Ltd.,RM Education Resources Ltd.,SENSORY DIRECT (UK) LIMITED,YPO</t>
  </si>
  <si>
    <t>31/07/2029</t>
  </si>
  <si>
    <t>TEL5082 LU</t>
  </si>
  <si>
    <t>Mobile Phones - Ethically Sourced</t>
  </si>
  <si>
    <t>Your Coop Business Solutions, part of Midcounties Co-operative</t>
  </si>
  <si>
    <t>17/02/2024</t>
  </si>
  <si>
    <t>16/02/2027</t>
  </si>
  <si>
    <t>VEH1010 AP</t>
  </si>
  <si>
    <t>EV Charging Infrastructure (SXL 2119)</t>
  </si>
  <si>
    <t>BMM Energy Solutions Ltd,Boyd Brothers (Fauldhouse) Ltd,Centregreat Ltd,Chargemaster Ltd t/a BP Pulse,City Electrical Factors Limited,Connected Kerb Limited,Easy Heat Systems ltd,Edmundson Electrical,Enerveo Limited (formerly SSE Contracting),Entrust Smart Home Microgrid Ltd,Everwarm Ltd,GPH Builders Merchants Ltd,Gilbarco Veeder-Root Limited,JUUCE Ltd. T/A EO Charging,John G. Mackintosh Limited,Jorro Ltd,Liberty Charge Limited,MP Group U K Ltd,Metric Group,Morrison Energy Services Ltd,Munro Wilson Limited,Procast Energy Services Ltd,Rexel UK Ltd,Ross-Shire Engineering Ltd,SSUK Limited,SWARCO UK Ltd,Saltire Facilities Management Ltd,ScottishPower Energy Retail Limited,Story Contracting Ltd,Valley Group Limited,W.G.M (Engineering) Limited,Yunex Limited,Zaptec U.K. Ltd</t>
  </si>
  <si>
    <t>30/05/2022</t>
  </si>
  <si>
    <t>29/05/2026</t>
  </si>
  <si>
    <t>VEH1011 AP</t>
  </si>
  <si>
    <t>Vehicle Purchase (CCS Ref RM6244)</t>
  </si>
  <si>
    <t>Arrival UK Ltd,BMW (UK) Ltd,Bamford Bus Company Ltd,Citroen UK Limited,Dennis Eagle Limited,FORD MOTOR COMPANY LTD,Fiat Chrysler Automobiles UK Ltd,Harris Maxus,Hyundai Motor UK Ltd,I.M.NEV Motor Distributors (UK) Ltd (GWM ORA UK),IVECO,Innovation Automotive Limited,Isuzu UK Ltd,Jaguar Land Rover Ltd,John G Russell (Transport) Ltd,Kia UK Limited,MAN Truck &amp; Bus UK Ltd,MG Motor UK Ltd,Mazda Motors UK Limited,Mercedes – Benz Cars UK Limited,Mercedes-Benz Trucks UK Ltd,Mercedes-Benz Vans UK Limited,NISSAN MOTOR (GB) LTD,PEUGEOT MOTOR COMPANY PLC,RENAULT UK LTD,Suzuki GB PLC,Switch Mobility Limited,TOYOTA (GB) PLC,Tesla Motors LTD,Toyota Gibralter Stockholdings Ltd,VOLVO CARS UK LTD,Vauxhall Motors Limited,Volkswagen Group - SEAT UK,Volkswagen Group - SKODA UK,Volkswagen Group / Volkswagen UK,Volkswagen Group Ltd (AUDI),Volkswagen Group Ltd - Volkswagen Commercial Vehicles,Volkswagen Group UK trading as CUPRA UK,Volvo Group UK T/A Renault Trucks,Volvo Trucks UK &amp; Ireland</t>
  </si>
  <si>
    <t>02/12/2022</t>
  </si>
  <si>
    <t>VEH3137 NW</t>
  </si>
  <si>
    <t>Fleet Solutions - Sustainable</t>
  </si>
  <si>
    <t>Arnold Clark Finance Ltd.,Car Hire (Day of Swansea) Limited t/a Days Rental,Co-Wheels Car Club,Enterprise Rent-a-Car UK Ltd.,GMP Drivecare Ltd,Knowles Associates Total Fleet Management Ltd,Limesquare Vehicle Rental Ltd.,Wessex Fleet Solutions</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</si>
</sst>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single"/>
      <sz val="11"/>
      <color rgb="FF0000FF"/>
      <name val="Calibri"/>
    </font>
    <font>
      <b val="1"/>
      <i val="0"/>
      <strike val="0"/>
      <u val="none"/>
      <sz val="11"/>
      <color rgb="FFFFFFFF"/>
      <name val="Calibri"/>
    </font>
  </fonts>
  <fills count="3">
    <fill>
      <patternFill patternType="none"/>
    </fill>
    <fill>
      <patternFill patternType="gray125"/>
    </fill>
    <fill>
      <patternFill patternType="solid">
        <fgColor rgb="FF4F81BD"/>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
    <xf xfId="0" fontId="0" numFmtId="0" fillId="0" borderId="0" applyFont="0" applyNumberFormat="0" applyFill="0" applyBorder="0" applyAlignment="0"/>
    <xf xfId="0" fontId="1" numFmtId="49" fillId="0" borderId="0" applyFont="1" applyNumberFormat="1" applyFill="0" applyBorder="0" applyAlignment="0"/>
    <xf xfId="0" fontId="2" numFmtId="0" fillId="2" borderId="1" applyFont="1" applyNumberFormat="0" applyFill="1" applyBorder="1" applyAlignment="1">
      <alignment horizontal="center" vertical="center" textRotation="0" wrapText="false" shrinkToFit="false"/>
    </xf>
    <xf xfId="0" fontId="2" numFmtId="49" fillId="2" borderId="1" applyFont="1" applyNumberFormat="1" applyFill="1"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hunterpcm.uk/portal/framework/25378/view" TargetMode="External"/><Relationship Id="rId_hyperlink_2" Type="http://schemas.openxmlformats.org/officeDocument/2006/relationships/hyperlink" Target="https://hunterpcm.uk/portal/framework/25576/view" TargetMode="External"/><Relationship Id="rId_hyperlink_3" Type="http://schemas.openxmlformats.org/officeDocument/2006/relationships/hyperlink" Target="https://hunterpcm.uk/portal/framework/26416/view" TargetMode="External"/><Relationship Id="rId_hyperlink_4" Type="http://schemas.openxmlformats.org/officeDocument/2006/relationships/hyperlink" Target="https://hunterpcm.uk/portal/framework/20625/view" TargetMode="External"/><Relationship Id="rId_hyperlink_5" Type="http://schemas.openxmlformats.org/officeDocument/2006/relationships/hyperlink" Target="https://hunterpcm.uk/portal/framework/31039/view" TargetMode="External"/><Relationship Id="rId_hyperlink_6" Type="http://schemas.openxmlformats.org/officeDocument/2006/relationships/hyperlink" Target="https://hunterpcm.uk/portal/framework/15730/view" TargetMode="External"/><Relationship Id="rId_hyperlink_7" Type="http://schemas.openxmlformats.org/officeDocument/2006/relationships/hyperlink" Target="https://hunterpcm.uk/portal/framework/15731/view" TargetMode="External"/><Relationship Id="rId_hyperlink_8" Type="http://schemas.openxmlformats.org/officeDocument/2006/relationships/hyperlink" Target="https://hunterpcm.uk/portal/framework/21573/view" TargetMode="External"/><Relationship Id="rId_hyperlink_9" Type="http://schemas.openxmlformats.org/officeDocument/2006/relationships/hyperlink" Target="https://hunterpcm.uk/portal/framework/22816/view" TargetMode="External"/><Relationship Id="rId_hyperlink_10" Type="http://schemas.openxmlformats.org/officeDocument/2006/relationships/hyperlink" Target="https://hunterpcm.uk/portal/framework/23954/view" TargetMode="External"/><Relationship Id="rId_hyperlink_11" Type="http://schemas.openxmlformats.org/officeDocument/2006/relationships/hyperlink" Target="https://hunterpcm.uk/portal/framework/23955/view" TargetMode="External"/><Relationship Id="rId_hyperlink_12" Type="http://schemas.openxmlformats.org/officeDocument/2006/relationships/hyperlink" Target="https://hunterpcm.uk/portal/framework/19742/view" TargetMode="External"/><Relationship Id="rId_hyperlink_13" Type="http://schemas.openxmlformats.org/officeDocument/2006/relationships/hyperlink" Target="https://hunterpcm.uk/portal/framework/22876/view" TargetMode="External"/><Relationship Id="rId_hyperlink_14" Type="http://schemas.openxmlformats.org/officeDocument/2006/relationships/hyperlink" Target="https://hunterpcm.uk/portal/framework/22611/view" TargetMode="External"/><Relationship Id="rId_hyperlink_15" Type="http://schemas.openxmlformats.org/officeDocument/2006/relationships/hyperlink" Target="https://hunterpcm.uk/portal/framework/23966/view" TargetMode="External"/><Relationship Id="rId_hyperlink_16" Type="http://schemas.openxmlformats.org/officeDocument/2006/relationships/hyperlink" Target="https://hunterpcm.uk/portal/framework/24460/view" TargetMode="External"/><Relationship Id="rId_hyperlink_17" Type="http://schemas.openxmlformats.org/officeDocument/2006/relationships/hyperlink" Target="https://hunterpcm.uk/portal/framework/24453/view" TargetMode="External"/><Relationship Id="rId_hyperlink_18" Type="http://schemas.openxmlformats.org/officeDocument/2006/relationships/hyperlink" Target="https://hunterpcm.uk/portal/framework/24461/view" TargetMode="External"/><Relationship Id="rId_hyperlink_19" Type="http://schemas.openxmlformats.org/officeDocument/2006/relationships/hyperlink" Target="https://hunterpcm.uk/portal/framework/24457/view" TargetMode="External"/><Relationship Id="rId_hyperlink_20" Type="http://schemas.openxmlformats.org/officeDocument/2006/relationships/hyperlink" Target="https://hunterpcm.uk/portal/framework/24456/view" TargetMode="External"/><Relationship Id="rId_hyperlink_21" Type="http://schemas.openxmlformats.org/officeDocument/2006/relationships/hyperlink" Target="https://hunterpcm.uk/portal/framework/24458/view" TargetMode="External"/><Relationship Id="rId_hyperlink_22" Type="http://schemas.openxmlformats.org/officeDocument/2006/relationships/hyperlink" Target="https://hunterpcm.uk/portal/framework/24468/view" TargetMode="External"/><Relationship Id="rId_hyperlink_23" Type="http://schemas.openxmlformats.org/officeDocument/2006/relationships/hyperlink" Target="https://hunterpcm.uk/portal/framework/24480/view" TargetMode="External"/><Relationship Id="rId_hyperlink_24" Type="http://schemas.openxmlformats.org/officeDocument/2006/relationships/hyperlink" Target="https://hunterpcm.uk/portal/framework/14176/view" TargetMode="External"/><Relationship Id="rId_hyperlink_25" Type="http://schemas.openxmlformats.org/officeDocument/2006/relationships/hyperlink" Target="https://hunterpcm.uk/portal/framework/14522/view" TargetMode="External"/><Relationship Id="rId_hyperlink_26" Type="http://schemas.openxmlformats.org/officeDocument/2006/relationships/hyperlink" Target="https://hunterpcm.uk/portal/framework/14637/view" TargetMode="External"/><Relationship Id="rId_hyperlink_27" Type="http://schemas.openxmlformats.org/officeDocument/2006/relationships/hyperlink" Target="https://hunterpcm.uk/portal/framework/15642/view" TargetMode="External"/><Relationship Id="rId_hyperlink_28" Type="http://schemas.openxmlformats.org/officeDocument/2006/relationships/hyperlink" Target="https://hunterpcm.uk/portal/framework/21575/view" TargetMode="External"/><Relationship Id="rId_hyperlink_29" Type="http://schemas.openxmlformats.org/officeDocument/2006/relationships/hyperlink" Target="https://hunterpcm.uk/portal/framework/21577/view" TargetMode="External"/><Relationship Id="rId_hyperlink_30" Type="http://schemas.openxmlformats.org/officeDocument/2006/relationships/hyperlink" Target="https://hunterpcm.uk/portal/framework/21580/view" TargetMode="External"/><Relationship Id="rId_hyperlink_31" Type="http://schemas.openxmlformats.org/officeDocument/2006/relationships/hyperlink" Target="https://hunterpcm.uk/portal/framework/21582/view" TargetMode="External"/><Relationship Id="rId_hyperlink_32" Type="http://schemas.openxmlformats.org/officeDocument/2006/relationships/hyperlink" Target="https://hunterpcm.uk/portal/framework/21614/view" TargetMode="External"/><Relationship Id="rId_hyperlink_33" Type="http://schemas.openxmlformats.org/officeDocument/2006/relationships/hyperlink" Target="https://hunterpcm.uk/portal/framework/28932/view" TargetMode="External"/><Relationship Id="rId_hyperlink_34" Type="http://schemas.openxmlformats.org/officeDocument/2006/relationships/hyperlink" Target="https://hunterpcm.uk/portal/framework/25225/view" TargetMode="External"/><Relationship Id="rId_hyperlink_35" Type="http://schemas.openxmlformats.org/officeDocument/2006/relationships/hyperlink" Target="https://hunterpcm.uk/portal/framework/38240/view" TargetMode="External"/><Relationship Id="rId_hyperlink_36" Type="http://schemas.openxmlformats.org/officeDocument/2006/relationships/hyperlink" Target="https://hunterpcm.uk/portal/framework/32382/view" TargetMode="External"/><Relationship Id="rId_hyperlink_37" Type="http://schemas.openxmlformats.org/officeDocument/2006/relationships/hyperlink" Target="https://hunterpcm.uk/portal/framework/24722/view" TargetMode="External"/><Relationship Id="rId_hyperlink_38" Type="http://schemas.openxmlformats.org/officeDocument/2006/relationships/hyperlink" Target="https://hunterpcm.uk/portal/framework/14193/view" TargetMode="External"/><Relationship Id="rId_hyperlink_39" Type="http://schemas.openxmlformats.org/officeDocument/2006/relationships/hyperlink" Target="https://hunterpcm.uk/portal/framework/16514/view" TargetMode="External"/><Relationship Id="rId_hyperlink_40" Type="http://schemas.openxmlformats.org/officeDocument/2006/relationships/hyperlink" Target="https://hunterpcm.uk/portal/framework/21430/view" TargetMode="External"/><Relationship Id="rId_hyperlink_41" Type="http://schemas.openxmlformats.org/officeDocument/2006/relationships/hyperlink" Target="https://hunterpcm.uk/portal/framework/29515/view" TargetMode="External"/><Relationship Id="rId_hyperlink_42" Type="http://schemas.openxmlformats.org/officeDocument/2006/relationships/hyperlink" Target="https://hunterpcm.uk/portal/framework/15665/view" TargetMode="External"/><Relationship Id="rId_hyperlink_43" Type="http://schemas.openxmlformats.org/officeDocument/2006/relationships/hyperlink" Target="https://hunterpcm.uk/portal/framework/15661/view" TargetMode="External"/><Relationship Id="rId_hyperlink_44" Type="http://schemas.openxmlformats.org/officeDocument/2006/relationships/hyperlink" Target="https://hunterpcm.uk/portal/framework/19330/view" TargetMode="External"/><Relationship Id="rId_hyperlink_45" Type="http://schemas.openxmlformats.org/officeDocument/2006/relationships/hyperlink" Target="https://hunterpcm.uk/portal/framework/20953/view" TargetMode="External"/><Relationship Id="rId_hyperlink_46" Type="http://schemas.openxmlformats.org/officeDocument/2006/relationships/hyperlink" Target="https://hunterpcm.uk/portal/framework/20579/view" TargetMode="External"/><Relationship Id="rId_hyperlink_47" Type="http://schemas.openxmlformats.org/officeDocument/2006/relationships/hyperlink" Target="https://hunterpcm.uk/portal/framework/25558/view" TargetMode="External"/><Relationship Id="rId_hyperlink_48" Type="http://schemas.openxmlformats.org/officeDocument/2006/relationships/hyperlink" Target="https://hunterpcm.uk/portal/framework/25559/view" TargetMode="External"/><Relationship Id="rId_hyperlink_49" Type="http://schemas.openxmlformats.org/officeDocument/2006/relationships/hyperlink" Target="https://hunterpcm.uk/portal/framework/22704/view" TargetMode="External"/><Relationship Id="rId_hyperlink_50" Type="http://schemas.openxmlformats.org/officeDocument/2006/relationships/hyperlink" Target="https://hunterpcm.uk/portal/framework/22708/view" TargetMode="External"/><Relationship Id="rId_hyperlink_51" Type="http://schemas.openxmlformats.org/officeDocument/2006/relationships/hyperlink" Target="https://hunterpcm.uk/portal/framework/29105/view" TargetMode="External"/><Relationship Id="rId_hyperlink_52" Type="http://schemas.openxmlformats.org/officeDocument/2006/relationships/hyperlink" Target="https://hunterpcm.uk/portal/framework/31488/view" TargetMode="External"/><Relationship Id="rId_hyperlink_53" Type="http://schemas.openxmlformats.org/officeDocument/2006/relationships/hyperlink" Target="https://hunterpcm.uk/portal/framework/37219/view" TargetMode="External"/><Relationship Id="rId_hyperlink_54" Type="http://schemas.openxmlformats.org/officeDocument/2006/relationships/hyperlink" Target="https://hunterpcm.uk/portal/framework/16373/view" TargetMode="External"/><Relationship Id="rId_hyperlink_55" Type="http://schemas.openxmlformats.org/officeDocument/2006/relationships/hyperlink" Target="https://hunterpcm.uk/portal/framework/25228/view" TargetMode="External"/><Relationship Id="rId_hyperlink_56" Type="http://schemas.openxmlformats.org/officeDocument/2006/relationships/hyperlink" Target="https://hunterpcm.uk/portal/framework/27591/view" TargetMode="External"/><Relationship Id="rId_hyperlink_57" Type="http://schemas.openxmlformats.org/officeDocument/2006/relationships/hyperlink" Target="https://hunterpcm.uk/portal/framework/32243/view" TargetMode="External"/><Relationship Id="rId_hyperlink_58" Type="http://schemas.openxmlformats.org/officeDocument/2006/relationships/hyperlink" Target="https://hunterpcm.uk/portal/framework/32575/view" TargetMode="External"/><Relationship Id="rId_hyperlink_59" Type="http://schemas.openxmlformats.org/officeDocument/2006/relationships/hyperlink" Target="https://hunterpcm.uk/portal/framework/16108/view" TargetMode="External"/><Relationship Id="rId_hyperlink_60" Type="http://schemas.openxmlformats.org/officeDocument/2006/relationships/hyperlink" Target="https://hunterpcm.uk/portal/framework/20027/view" TargetMode="External"/><Relationship Id="rId_hyperlink_61" Type="http://schemas.openxmlformats.org/officeDocument/2006/relationships/hyperlink" Target="https://hunterpcm.uk/portal/framework/29165/view" TargetMode="External"/><Relationship Id="rId_hyperlink_62" Type="http://schemas.openxmlformats.org/officeDocument/2006/relationships/hyperlink" Target="https://hunterpcm.uk/portal/framework/32241/view" TargetMode="External"/><Relationship Id="rId_hyperlink_63" Type="http://schemas.openxmlformats.org/officeDocument/2006/relationships/hyperlink" Target="https://hunterpcm.uk/portal/framework/5558/view" TargetMode="External"/><Relationship Id="rId_hyperlink_64" Type="http://schemas.openxmlformats.org/officeDocument/2006/relationships/hyperlink" Target="https://hunterpcm.uk/portal/framework/15552/view" TargetMode="External"/><Relationship Id="rId_hyperlink_65" Type="http://schemas.openxmlformats.org/officeDocument/2006/relationships/hyperlink" Target="https://hunterpcm.uk/portal/framework/19911/view" TargetMode="External"/><Relationship Id="rId_hyperlink_66" Type="http://schemas.openxmlformats.org/officeDocument/2006/relationships/hyperlink" Target="https://hunterpcm.uk/portal/framework/23961/view" TargetMode="External"/><Relationship Id="rId_hyperlink_67" Type="http://schemas.openxmlformats.org/officeDocument/2006/relationships/hyperlink" Target="https://hunterpcm.uk/portal/framework/30376/view" TargetMode="External"/><Relationship Id="rId_hyperlink_68" Type="http://schemas.openxmlformats.org/officeDocument/2006/relationships/hyperlink" Target="https://hunterpcm.uk/portal/framework/15732/view" TargetMode="External"/><Relationship Id="rId_hyperlink_69" Type="http://schemas.openxmlformats.org/officeDocument/2006/relationships/hyperlink" Target="https://hunterpcm.uk/portal/framework/19221/view" TargetMode="External"/><Relationship Id="rId_hyperlink_70" Type="http://schemas.openxmlformats.org/officeDocument/2006/relationships/hyperlink" Target="https://hunterpcm.uk/portal/framework/32434/view" TargetMode="External"/><Relationship Id="rId_hyperlink_71" Type="http://schemas.openxmlformats.org/officeDocument/2006/relationships/hyperlink" Target="https://hunterpcm.uk/portal/framework/20695/view" TargetMode="External"/><Relationship Id="rId_hyperlink_72" Type="http://schemas.openxmlformats.org/officeDocument/2006/relationships/hyperlink" Target="https://hunterpcm.uk/portal/framework/20696/view" TargetMode="External"/><Relationship Id="rId_hyperlink_73" Type="http://schemas.openxmlformats.org/officeDocument/2006/relationships/hyperlink" Target="https://hunterpcm.uk/portal/framework/11678/view" TargetMode="External"/><Relationship Id="rId_hyperlink_74" Type="http://schemas.openxmlformats.org/officeDocument/2006/relationships/hyperlink" Target="https://hunterpcm.uk/portal/framework/18833/view" TargetMode="External"/><Relationship Id="rId_hyperlink_75" Type="http://schemas.openxmlformats.org/officeDocument/2006/relationships/hyperlink" Target="https://hunterpcm.uk/portal/framework/18834/view" TargetMode="External"/><Relationship Id="rId_hyperlink_76" Type="http://schemas.openxmlformats.org/officeDocument/2006/relationships/hyperlink" Target="https://hunterpcm.uk/portal/framework/18835/view" TargetMode="External"/><Relationship Id="rId_hyperlink_77" Type="http://schemas.openxmlformats.org/officeDocument/2006/relationships/hyperlink" Target="https://hunterpcm.uk/portal/framework/24656/view" TargetMode="External"/><Relationship Id="rId_hyperlink_78" Type="http://schemas.openxmlformats.org/officeDocument/2006/relationships/hyperlink" Target="https://hunterpcm.uk/portal/framework/26240/view" TargetMode="External"/><Relationship Id="rId_hyperlink_79" Type="http://schemas.openxmlformats.org/officeDocument/2006/relationships/hyperlink" Target="https://hunterpcm.uk/portal/framework/26576/view" TargetMode="External"/><Relationship Id="rId_hyperlink_80" Type="http://schemas.openxmlformats.org/officeDocument/2006/relationships/hyperlink" Target="https://hunterpcm.uk/portal/framework/24657/view" TargetMode="External"/><Relationship Id="rId_hyperlink_81" Type="http://schemas.openxmlformats.org/officeDocument/2006/relationships/hyperlink" Target="https://hunterpcm.uk/portal/framework/21982/view" TargetMode="External"/><Relationship Id="rId_hyperlink_82" Type="http://schemas.openxmlformats.org/officeDocument/2006/relationships/hyperlink" Target="https://hunterpcm.uk/portal/framework/32900/view" TargetMode="External"/><Relationship Id="rId_hyperlink_83" Type="http://schemas.openxmlformats.org/officeDocument/2006/relationships/hyperlink" Target="https://hunterpcm.uk/portal/framework/20632/view" TargetMode="External"/><Relationship Id="rId_hyperlink_84" Type="http://schemas.openxmlformats.org/officeDocument/2006/relationships/hyperlink" Target="https://hunterpcm.uk/portal/framework/20668/view" TargetMode="External"/><Relationship Id="rId_hyperlink_85" Type="http://schemas.openxmlformats.org/officeDocument/2006/relationships/hyperlink" Target="https://hunterpcm.uk/portal/framework/32096/view" TargetMode="External"/><Relationship Id="rId_hyperlink_86" Type="http://schemas.openxmlformats.org/officeDocument/2006/relationships/hyperlink" Target="https://hunterpcm.uk/portal/framework/18946/view" TargetMode="External"/><Relationship Id="rId_hyperlink_87" Type="http://schemas.openxmlformats.org/officeDocument/2006/relationships/hyperlink" Target="https://hunterpcm.uk/portal/framework/26633/view" TargetMode="External"/><Relationship Id="rId_hyperlink_88" Type="http://schemas.openxmlformats.org/officeDocument/2006/relationships/hyperlink" Target="https://hunterpcm.uk/portal/framework/23477/view" TargetMode="External"/><Relationship Id="rId_hyperlink_89" Type="http://schemas.openxmlformats.org/officeDocument/2006/relationships/hyperlink" Target="https://hunterpcm.uk/portal/framework/23478/view" TargetMode="External"/><Relationship Id="rId_hyperlink_90" Type="http://schemas.openxmlformats.org/officeDocument/2006/relationships/hyperlink" Target="https://hunterpcm.uk/portal/framework/29061/view" TargetMode="External"/><Relationship Id="rId_hyperlink_91" Type="http://schemas.openxmlformats.org/officeDocument/2006/relationships/hyperlink" Target="https://hunterpcm.uk/portal/framework/29062/view" TargetMode="External"/><Relationship Id="rId_hyperlink_92" Type="http://schemas.openxmlformats.org/officeDocument/2006/relationships/hyperlink" Target="https://hunterpcm.uk/portal/framework/29063/view" TargetMode="External"/><Relationship Id="rId_hyperlink_93" Type="http://schemas.openxmlformats.org/officeDocument/2006/relationships/hyperlink" Target="https://hunterpcm.uk/portal/framework/34104/view" TargetMode="External"/><Relationship Id="rId_hyperlink_94" Type="http://schemas.openxmlformats.org/officeDocument/2006/relationships/hyperlink" Target="https://hunterpcm.uk/portal/framework/34105/view" TargetMode="External"/><Relationship Id="rId_hyperlink_95" Type="http://schemas.openxmlformats.org/officeDocument/2006/relationships/hyperlink" Target="https://hunterpcm.uk/portal/framework/34107/view" TargetMode="External"/><Relationship Id="rId_hyperlink_96" Type="http://schemas.openxmlformats.org/officeDocument/2006/relationships/hyperlink" Target="https://hunterpcm.uk/portal/framework/34108/view" TargetMode="External"/><Relationship Id="rId_hyperlink_97" Type="http://schemas.openxmlformats.org/officeDocument/2006/relationships/hyperlink" Target="https://hunterpcm.uk/portal/framework/34109/view" TargetMode="External"/><Relationship Id="rId_hyperlink_98" Type="http://schemas.openxmlformats.org/officeDocument/2006/relationships/hyperlink" Target="https://hunterpcm.uk/portal/framework/20810/view" TargetMode="External"/><Relationship Id="rId_hyperlink_99" Type="http://schemas.openxmlformats.org/officeDocument/2006/relationships/hyperlink" Target="https://hunterpcm.uk/portal/framework/22554/view" TargetMode="External"/><Relationship Id="rId_hyperlink_100" Type="http://schemas.openxmlformats.org/officeDocument/2006/relationships/hyperlink" Target="https://hunterpcm.uk/portal/framework/24877/view" TargetMode="External"/><Relationship Id="rId_hyperlink_101" Type="http://schemas.openxmlformats.org/officeDocument/2006/relationships/hyperlink" Target="https://hunterpcm.uk/portal/framework/29199/view" TargetMode="External"/><Relationship Id="rId_hyperlink_102" Type="http://schemas.openxmlformats.org/officeDocument/2006/relationships/hyperlink" Target="https://hunterpcm.uk/portal/framework/20672/view" TargetMode="External"/><Relationship Id="rId_hyperlink_103" Type="http://schemas.openxmlformats.org/officeDocument/2006/relationships/hyperlink" Target="https://hunterpcm.uk/portal/framework/20680/view" TargetMode="External"/><Relationship Id="rId_hyperlink_104" Type="http://schemas.openxmlformats.org/officeDocument/2006/relationships/hyperlink" Target="https://hunterpcm.uk/portal/framework/10639/view" TargetMode="External"/><Relationship Id="rId_hyperlink_105" Type="http://schemas.openxmlformats.org/officeDocument/2006/relationships/hyperlink" Target="https://hunterpcm.uk/portal/framework/22990/view" TargetMode="External"/><Relationship Id="rId_hyperlink_106" Type="http://schemas.openxmlformats.org/officeDocument/2006/relationships/hyperlink" Target="https://hunterpcm.uk/portal/framework/18873/view" TargetMode="External"/><Relationship Id="rId_hyperlink_107" Type="http://schemas.openxmlformats.org/officeDocument/2006/relationships/hyperlink" Target="https://hunterpcm.uk/portal/framework/22553/view" TargetMode="External"/><Relationship Id="rId_hyperlink_108" Type="http://schemas.openxmlformats.org/officeDocument/2006/relationships/hyperlink" Target="https://hunterpcm.uk/portal/framework/22556/view" TargetMode="External"/><Relationship Id="rId_hyperlink_109" Type="http://schemas.openxmlformats.org/officeDocument/2006/relationships/hyperlink" Target="https://hunterpcm.uk/portal/framework/17636/view" TargetMode="External"/><Relationship Id="rId_hyperlink_110" Type="http://schemas.openxmlformats.org/officeDocument/2006/relationships/hyperlink" Target="https://hunterpcm.uk/portal/framework/22884/view" TargetMode="External"/><Relationship Id="rId_hyperlink_111" Type="http://schemas.openxmlformats.org/officeDocument/2006/relationships/hyperlink" Target="https://hunterpcm.uk/portal/framework/28924/view" TargetMode="External"/><Relationship Id="rId_hyperlink_112" Type="http://schemas.openxmlformats.org/officeDocument/2006/relationships/hyperlink" Target="https://hunterpcm.uk/portal/framework/24467/view" TargetMode="External"/><Relationship Id="rId_hyperlink_113" Type="http://schemas.openxmlformats.org/officeDocument/2006/relationships/hyperlink" Target="https://hunterpcm.uk/portal/framework/33900/view" TargetMode="External"/><Relationship Id="rId_hyperlink_114" Type="http://schemas.openxmlformats.org/officeDocument/2006/relationships/hyperlink" Target="https://hunterpcm.uk/portal/framework/20666/view" TargetMode="External"/><Relationship Id="rId_hyperlink_115" Type="http://schemas.openxmlformats.org/officeDocument/2006/relationships/hyperlink" Target="https://hunterpcm.uk/portal/framework/24471/view" TargetMode="External"/><Relationship Id="rId_hyperlink_116" Type="http://schemas.openxmlformats.org/officeDocument/2006/relationships/hyperlink" Target="https://hunterpcm.uk/portal/framework/24478/view" TargetMode="External"/><Relationship Id="rId_hyperlink_117" Type="http://schemas.openxmlformats.org/officeDocument/2006/relationships/hyperlink" Target="https://hunterpcm.uk/portal/framework/25445/view" TargetMode="External"/><Relationship Id="rId_hyperlink_118" Type="http://schemas.openxmlformats.org/officeDocument/2006/relationships/hyperlink" Target="https://hunterpcm.uk/portal/framework/20009/view" TargetMode="External"/><Relationship Id="rId_hyperlink_119" Type="http://schemas.openxmlformats.org/officeDocument/2006/relationships/hyperlink" Target="https://hunterpcm.uk/portal/framework/20011/view" TargetMode="External"/><Relationship Id="rId_hyperlink_120" Type="http://schemas.openxmlformats.org/officeDocument/2006/relationships/hyperlink" Target="https://hunterpcm.uk/portal/framework/20882/view" TargetMode="External"/><Relationship Id="rId_hyperlink_121" Type="http://schemas.openxmlformats.org/officeDocument/2006/relationships/hyperlink" Target="https://hunterpcm.uk/portal/framework/24684/view" TargetMode="External"/><Relationship Id="rId_hyperlink_122" Type="http://schemas.openxmlformats.org/officeDocument/2006/relationships/hyperlink" Target="https://hunterpcm.uk/portal/framework/29064/view" TargetMode="External"/><Relationship Id="rId_hyperlink_123" Type="http://schemas.openxmlformats.org/officeDocument/2006/relationships/hyperlink" Target="https://hunterpcm.uk/portal/framework/29044/view" TargetMode="External"/><Relationship Id="rId_hyperlink_124" Type="http://schemas.openxmlformats.org/officeDocument/2006/relationships/hyperlink" Target="https://hunterpcm.uk/portal/framework/28828/view" TargetMode="External"/><Relationship Id="rId_hyperlink_125" Type="http://schemas.openxmlformats.org/officeDocument/2006/relationships/hyperlink" Target="https://hunterpcm.uk/portal/framework/29964/view" TargetMode="External"/><Relationship Id="rId_hyperlink_126" Type="http://schemas.openxmlformats.org/officeDocument/2006/relationships/hyperlink" Target="https://hunterpcm.uk/portal/framework/21584/view" TargetMode="External"/><Relationship Id="rId_hyperlink_127" Type="http://schemas.openxmlformats.org/officeDocument/2006/relationships/hyperlink" Target="https://hunterpcm.uk/portal/framework/26308/view" TargetMode="External"/><Relationship Id="rId_hyperlink_128" Type="http://schemas.openxmlformats.org/officeDocument/2006/relationships/hyperlink" Target="https://hunterpcm.uk/portal/framework/29020/view" TargetMode="External"/><Relationship Id="rId_hyperlink_129" Type="http://schemas.openxmlformats.org/officeDocument/2006/relationships/hyperlink" Target="https://hunterpcm.uk/portal/framework/29049/view" TargetMode="External"/><Relationship Id="rId_hyperlink_130" Type="http://schemas.openxmlformats.org/officeDocument/2006/relationships/hyperlink" Target="https://hunterpcm.uk/portal/framework/24643/view" TargetMode="External"/><Relationship Id="rId_hyperlink_131" Type="http://schemas.openxmlformats.org/officeDocument/2006/relationships/hyperlink" Target="https://hunterpcm.uk/portal/framework/22152/view" TargetMode="External"/><Relationship Id="rId_hyperlink_132" Type="http://schemas.openxmlformats.org/officeDocument/2006/relationships/hyperlink" Target="https://hunterpcm.uk/portal/framework/22886/view" TargetMode="External"/><Relationship Id="rId_hyperlink_133" Type="http://schemas.openxmlformats.org/officeDocument/2006/relationships/hyperlink" Target="https://hunterpcm.uk/portal/framework/24608/view" TargetMode="External"/><Relationship Id="rId_hyperlink_134" Type="http://schemas.openxmlformats.org/officeDocument/2006/relationships/hyperlink" Target="https://hunterpcm.uk/portal/framework/24611/view" TargetMode="External"/><Relationship Id="rId_hyperlink_135" Type="http://schemas.openxmlformats.org/officeDocument/2006/relationships/hyperlink" Target="https://hunterpcm.uk/portal/framework/14383/view" TargetMode="External"/><Relationship Id="rId_hyperlink_136" Type="http://schemas.openxmlformats.org/officeDocument/2006/relationships/hyperlink" Target="https://hunterpcm.uk/portal/framework/19609/view" TargetMode="External"/><Relationship Id="rId_hyperlink_137" Type="http://schemas.openxmlformats.org/officeDocument/2006/relationships/hyperlink" Target="https://hunterpcm.uk/portal/framework/22558/view" TargetMode="External"/><Relationship Id="rId_hyperlink_138" Type="http://schemas.openxmlformats.org/officeDocument/2006/relationships/hyperlink" Target="https://hunterpcm.uk/portal/framework/27280/view" TargetMode="External"/><Relationship Id="rId_hyperlink_139" Type="http://schemas.openxmlformats.org/officeDocument/2006/relationships/hyperlink" Target="https://hunterpcm.uk/portal/framework/20813/view" TargetMode="External"/><Relationship Id="rId_hyperlink_140" Type="http://schemas.openxmlformats.org/officeDocument/2006/relationships/hyperlink" Target="https://hunterpcm.uk/portal/framework/25282/view" TargetMode="External"/><Relationship Id="rId_hyperlink_141" Type="http://schemas.openxmlformats.org/officeDocument/2006/relationships/hyperlink" Target="https://hunterpcm.uk/portal/framework/19607/view" TargetMode="External"/><Relationship Id="rId_hyperlink_142" Type="http://schemas.openxmlformats.org/officeDocument/2006/relationships/hyperlink" Target="https://hunterpcm.uk/portal/framework/22563/view" TargetMode="External"/><Relationship Id="rId_hyperlink_143" Type="http://schemas.openxmlformats.org/officeDocument/2006/relationships/hyperlink" Target="https://hunterpcm.uk/portal/framework/23353/view" TargetMode="External"/><Relationship Id="rId_hyperlink_144" Type="http://schemas.openxmlformats.org/officeDocument/2006/relationships/hyperlink" Target="https://hunterpcm.uk/portal/framework/23355/view" TargetMode="External"/><Relationship Id="rId_hyperlink_145" Type="http://schemas.openxmlformats.org/officeDocument/2006/relationships/hyperlink" Target="https://hunterpcm.uk/portal/framework/23356/view" TargetMode="External"/><Relationship Id="rId_hyperlink_146" Type="http://schemas.openxmlformats.org/officeDocument/2006/relationships/hyperlink" Target="https://hunterpcm.uk/portal/framework/29468/view" TargetMode="External"/><Relationship Id="rId_hyperlink_147" Type="http://schemas.openxmlformats.org/officeDocument/2006/relationships/hyperlink" Target="https://hunterpcm.uk/portal/framework/24633/view" TargetMode="External"/><Relationship Id="rId_hyperlink_148" Type="http://schemas.openxmlformats.org/officeDocument/2006/relationships/hyperlink" Target="https://hunterpcm.uk/portal/framework/34365/view" TargetMode="External"/><Relationship Id="rId_hyperlink_149" Type="http://schemas.openxmlformats.org/officeDocument/2006/relationships/hyperlink" Target="https://hunterpcm.uk/portal/framework/24610/view" TargetMode="External"/><Relationship Id="rId_hyperlink_150" Type="http://schemas.openxmlformats.org/officeDocument/2006/relationships/hyperlink" Target="https://hunterpcm.uk/portal/framework/27015/view" TargetMode="External"/><Relationship Id="rId_hyperlink_151" Type="http://schemas.openxmlformats.org/officeDocument/2006/relationships/hyperlink" Target="https://hunterpcm.uk/portal/framework/29065/view" TargetMode="External"/><Relationship Id="rId_hyperlink_152" Type="http://schemas.openxmlformats.org/officeDocument/2006/relationships/hyperlink" Target="https://hunterpcm.uk/portal/framework/17281/view" TargetMode="External"/><Relationship Id="rId_hyperlink_153" Type="http://schemas.openxmlformats.org/officeDocument/2006/relationships/hyperlink" Target="https://hunterpcm.uk/portal/framework/29145/view" TargetMode="External"/><Relationship Id="rId_hyperlink_154" Type="http://schemas.openxmlformats.org/officeDocument/2006/relationships/hyperlink" Target="https://hunterpcm.uk/portal/framework/27240/view" TargetMode="External"/><Relationship Id="rId_hyperlink_155" Type="http://schemas.openxmlformats.org/officeDocument/2006/relationships/hyperlink" Target="https://hunterpcm.uk/portal/framework/29015/view" TargetMode="External"/><Relationship Id="rId_hyperlink_156" Type="http://schemas.openxmlformats.org/officeDocument/2006/relationships/hyperlink" Target="https://hunterpcm.uk/portal/framework/26279/view" TargetMode="External"/><Relationship Id="rId_hyperlink_157" Type="http://schemas.openxmlformats.org/officeDocument/2006/relationships/hyperlink" Target="https://hunterpcm.uk/portal/framework/27068/view" TargetMode="External"/><Relationship Id="rId_hyperlink_158" Type="http://schemas.openxmlformats.org/officeDocument/2006/relationships/hyperlink" Target="https://hunterpcm.uk/portal/framework/29066/view" TargetMode="External"/><Relationship Id="rId_hyperlink_159" Type="http://schemas.openxmlformats.org/officeDocument/2006/relationships/hyperlink" Target="https://hunterpcm.uk/portal/framework/29042/view" TargetMode="External"/><Relationship Id="rId_hyperlink_160" Type="http://schemas.openxmlformats.org/officeDocument/2006/relationships/hyperlink" Target="https://hunterpcm.uk/portal/framework/29043/view" TargetMode="External"/><Relationship Id="rId_hyperlink_161" Type="http://schemas.openxmlformats.org/officeDocument/2006/relationships/hyperlink" Target="https://hunterpcm.uk/portal/framework/10215/view" TargetMode="External"/><Relationship Id="rId_hyperlink_162" Type="http://schemas.openxmlformats.org/officeDocument/2006/relationships/hyperlink" Target="https://hunterpcm.uk/portal/framework/26657/view" TargetMode="External"/><Relationship Id="rId_hyperlink_163" Type="http://schemas.openxmlformats.org/officeDocument/2006/relationships/hyperlink" Target="https://hunterpcm.uk/portal/framework/33156/view" TargetMode="External"/><Relationship Id="rId_hyperlink_164" Type="http://schemas.openxmlformats.org/officeDocument/2006/relationships/hyperlink" Target="https://hunterpcm.uk/portal/framework/22550/view" TargetMode="External"/><Relationship Id="rId_hyperlink_165" Type="http://schemas.openxmlformats.org/officeDocument/2006/relationships/hyperlink" Target="https://hunterpcm.uk/portal/framework/24534/view" TargetMode="External"/><Relationship Id="rId_hyperlink_166" Type="http://schemas.openxmlformats.org/officeDocument/2006/relationships/hyperlink" Target="https://hunterpcm.uk/portal/framework/37436/view" TargetMode="External"/><Relationship Id="rId_hyperlink_167" Type="http://schemas.openxmlformats.org/officeDocument/2006/relationships/hyperlink" Target="https://hunterpcm.uk/portal/framework/24640/view" TargetMode="External"/><Relationship Id="rId_hyperlink_168" Type="http://schemas.openxmlformats.org/officeDocument/2006/relationships/hyperlink" Target="https://hunterpcm.uk/portal/framework/21579/view" TargetMode="External"/><Relationship Id="rId_hyperlink_169" Type="http://schemas.openxmlformats.org/officeDocument/2006/relationships/hyperlink" Target="https://hunterpcm.uk/portal/framework/20838/view" TargetMode="External"/><Relationship Id="rId_hyperlink_170" Type="http://schemas.openxmlformats.org/officeDocument/2006/relationships/hyperlink" Target="https://hunterpcm.uk/portal/framework/16515/view" TargetMode="External"/><Relationship Id="rId_hyperlink_171" Type="http://schemas.openxmlformats.org/officeDocument/2006/relationships/hyperlink" Target="https://hunterpcm.uk/portal/framework/28811/view" TargetMode="External"/><Relationship Id="rId_hyperlink_172" Type="http://schemas.openxmlformats.org/officeDocument/2006/relationships/hyperlink" Target="https://hunterpcm.uk/portal/framework/25212/view" TargetMode="External"/><Relationship Id="rId_hyperlink_173" Type="http://schemas.openxmlformats.org/officeDocument/2006/relationships/hyperlink" Target="https://hunterpcm.uk/portal/framework/21576/view" TargetMode="External"/><Relationship Id="rId_hyperlink_174" Type="http://schemas.openxmlformats.org/officeDocument/2006/relationships/hyperlink" Target="https://hunterpcm.uk/portal/framework/34651/view" TargetMode="External"/><Relationship Id="rId_hyperlink_175" Type="http://schemas.openxmlformats.org/officeDocument/2006/relationships/hyperlink" Target="https://hunterpcm.uk/portal/framework/24664/view" TargetMode="External"/><Relationship Id="rId_hyperlink_176" Type="http://schemas.openxmlformats.org/officeDocument/2006/relationships/hyperlink" Target="https://hunterpcm.uk/portal/framework/34840/view" TargetMode="External"/><Relationship Id="rId_hyperlink_177" Type="http://schemas.openxmlformats.org/officeDocument/2006/relationships/hyperlink" Target="https://hunterpcm.uk/portal/framework/28903/view" TargetMode="External"/><Relationship Id="rId_hyperlink_178" Type="http://schemas.openxmlformats.org/officeDocument/2006/relationships/hyperlink" Target="https://hunterpcm.uk/portal/framework/21416/view" TargetMode="External"/><Relationship Id="rId_hyperlink_179" Type="http://schemas.openxmlformats.org/officeDocument/2006/relationships/hyperlink" Target="https://hunterpcm.uk/portal/framework/21583/view" TargetMode="External"/><Relationship Id="rId_hyperlink_180" Type="http://schemas.openxmlformats.org/officeDocument/2006/relationships/hyperlink" Target="https://hunterpcm.uk/portal/framework/18665/vie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L181"/>
  <sheetViews>
    <sheetView tabSelected="1" workbookViewId="0" showGridLines="true" showRowColHeaders="1">
      <selection activeCell="A1" sqref="A1:L1"/>
    </sheetView>
  </sheetViews>
  <sheetFormatPr defaultRowHeight="14.4" outlineLevelRow="0" outlineLevelCol="0"/>
  <cols>
    <col min="1" max="1" width="17.567" bestFit="true" customWidth="true" style="0"/>
    <col min="2" max="2" width="37.705" bestFit="true" customWidth="true" style="0"/>
    <col min="3" max="3" width="25.708" bestFit="true" customWidth="true" style="0"/>
    <col min="4" max="4" width="70.697" bestFit="true" customWidth="true" style="0"/>
    <col min="5" max="5" width="130.825" bestFit="true" customWidth="true" style="0"/>
    <col min="6" max="6" width="150" customWidth="true" style="0"/>
    <col min="7" max="7" width="15.139" bestFit="true" customWidth="true" style="0"/>
    <col min="8" max="8" width="12.854" bestFit="true" customWidth="true" style="0"/>
    <col min="9" max="9" width="19.852" bestFit="true" customWidth="true" style="0"/>
    <col min="10" max="10" width="22.28" bestFit="true" customWidth="true" style="0"/>
    <col min="11" max="11" width="74.268" bestFit="true" customWidth="true" style="0"/>
    <col min="12" max="12" width="57.7" bestFit="true" customWidth="true" style="0"/>
  </cols>
  <sheetData>
    <row r="1" spans="1:12">
      <c r="A1" s="2" t="s">
        <v>0</v>
      </c>
      <c r="B1" s="2" t="s">
        <v>1</v>
      </c>
      <c r="C1" s="2" t="s">
        <v>2</v>
      </c>
      <c r="D1" s="2" t="s">
        <v>3</v>
      </c>
      <c r="E1" s="2" t="s">
        <v>4</v>
      </c>
      <c r="F1" s="2" t="s">
        <v>5</v>
      </c>
      <c r="G1" s="2" t="s">
        <v>6</v>
      </c>
      <c r="H1" s="2" t="s">
        <v>7</v>
      </c>
      <c r="I1" s="2" t="s">
        <v>8</v>
      </c>
      <c r="J1" s="2" t="s">
        <v>9</v>
      </c>
      <c r="K1" s="2" t="s">
        <v>10</v>
      </c>
      <c r="L1" s="3" t="s">
        <v>11</v>
      </c>
    </row>
    <row r="2" spans="1:12">
      <c r="A2">
        <v>25378</v>
      </c>
      <c r="B2" t="s">
        <v>12</v>
      </c>
      <c r="C2" t="s">
        <v>13</v>
      </c>
      <c r="D2" t="s">
        <v>14</v>
      </c>
      <c r="E2" t="s">
        <v>15</v>
      </c>
      <c r="F2" t="s">
        <v>16</v>
      </c>
      <c r="G2" t="s">
        <v>17</v>
      </c>
      <c r="H2" t="s">
        <v>18</v>
      </c>
      <c r="J2" t="s">
        <v>19</v>
      </c>
      <c r="K2" t="s">
        <v>20</v>
      </c>
      <c r="L2" s="1" t="str">
        <f>HYPERLINK("https://hunterpcm.uk/portal/framework/25378/view", "https://hunterpcm.uk/portal/framework/25378/view")</f>
        <v>0</v>
      </c>
    </row>
    <row r="3" spans="1:12">
      <c r="A3">
        <v>25576</v>
      </c>
      <c r="B3" t="s">
        <v>12</v>
      </c>
      <c r="C3" t="s">
        <v>21</v>
      </c>
      <c r="D3" t="s">
        <v>14</v>
      </c>
      <c r="E3" t="s">
        <v>22</v>
      </c>
      <c r="F3" t="s">
        <v>23</v>
      </c>
      <c r="G3" t="s">
        <v>17</v>
      </c>
      <c r="H3" t="s">
        <v>18</v>
      </c>
      <c r="J3" t="s">
        <v>19</v>
      </c>
      <c r="K3" t="s">
        <v>20</v>
      </c>
      <c r="L3" s="1" t="str">
        <f>HYPERLINK("https://hunterpcm.uk/portal/framework/25576/view", "https://hunterpcm.uk/portal/framework/25576/view")</f>
        <v>0</v>
      </c>
    </row>
    <row r="4" spans="1:12">
      <c r="A4">
        <v>26416</v>
      </c>
      <c r="B4" t="s">
        <v>24</v>
      </c>
      <c r="C4" t="s">
        <v>25</v>
      </c>
      <c r="D4" t="s">
        <v>26</v>
      </c>
      <c r="E4" t="s">
        <v>27</v>
      </c>
      <c r="F4" t="s">
        <v>28</v>
      </c>
      <c r="G4" t="s">
        <v>29</v>
      </c>
      <c r="H4" t="s">
        <v>30</v>
      </c>
      <c r="J4" t="s">
        <v>19</v>
      </c>
      <c r="K4" t="s">
        <v>31</v>
      </c>
      <c r="L4" s="1" t="str">
        <f>HYPERLINK("https://hunterpcm.uk/portal/framework/26416/view", "https://hunterpcm.uk/portal/framework/26416/view")</f>
        <v>0</v>
      </c>
    </row>
    <row r="5" spans="1:12">
      <c r="A5">
        <v>20625</v>
      </c>
      <c r="B5" t="s">
        <v>24</v>
      </c>
      <c r="C5" t="s">
        <v>32</v>
      </c>
      <c r="D5" t="s">
        <v>26</v>
      </c>
      <c r="E5" t="s">
        <v>33</v>
      </c>
      <c r="F5" t="s">
        <v>34</v>
      </c>
      <c r="G5" t="s">
        <v>35</v>
      </c>
      <c r="H5" t="s">
        <v>36</v>
      </c>
      <c r="J5" t="s">
        <v>37</v>
      </c>
      <c r="K5" t="s">
        <v>38</v>
      </c>
      <c r="L5" s="1" t="str">
        <f>HYPERLINK("https://hunterpcm.uk/portal/framework/20625/view", "https://hunterpcm.uk/portal/framework/20625/view")</f>
        <v>0</v>
      </c>
    </row>
    <row r="6" spans="1:12">
      <c r="A6">
        <v>31039</v>
      </c>
      <c r="B6" t="s">
        <v>24</v>
      </c>
      <c r="C6" t="s">
        <v>39</v>
      </c>
      <c r="D6" t="s">
        <v>26</v>
      </c>
      <c r="E6" t="s">
        <v>40</v>
      </c>
      <c r="F6" t="s">
        <v>41</v>
      </c>
      <c r="G6" t="s">
        <v>42</v>
      </c>
      <c r="H6" t="s">
        <v>43</v>
      </c>
      <c r="I6">
        <v>12</v>
      </c>
      <c r="J6" t="s">
        <v>37</v>
      </c>
      <c r="K6" t="s">
        <v>38</v>
      </c>
      <c r="L6" s="1" t="str">
        <f>HYPERLINK("https://hunterpcm.uk/portal/framework/31039/view", "https://hunterpcm.uk/portal/framework/31039/view")</f>
        <v>0</v>
      </c>
    </row>
    <row r="7" spans="1:12">
      <c r="A7">
        <v>15730</v>
      </c>
      <c r="B7" t="s">
        <v>44</v>
      </c>
      <c r="C7" t="s">
        <v>45</v>
      </c>
      <c r="D7" t="s">
        <v>46</v>
      </c>
      <c r="E7" t="s">
        <v>47</v>
      </c>
      <c r="F7" t="s">
        <v>48</v>
      </c>
      <c r="G7" t="s">
        <v>49</v>
      </c>
      <c r="H7" t="s">
        <v>50</v>
      </c>
      <c r="I7">
        <v>12</v>
      </c>
      <c r="J7" t="s">
        <v>51</v>
      </c>
      <c r="K7" t="s">
        <v>31</v>
      </c>
      <c r="L7" s="1" t="str">
        <f>HYPERLINK("https://hunterpcm.uk/portal/framework/15730/view", "https://hunterpcm.uk/portal/framework/15730/view")</f>
        <v>0</v>
      </c>
    </row>
    <row r="8" spans="1:12">
      <c r="A8">
        <v>15731</v>
      </c>
      <c r="B8" t="s">
        <v>44</v>
      </c>
      <c r="C8" t="s">
        <v>52</v>
      </c>
      <c r="D8" t="s">
        <v>46</v>
      </c>
      <c r="E8" t="s">
        <v>53</v>
      </c>
      <c r="F8" t="s">
        <v>54</v>
      </c>
      <c r="G8" t="s">
        <v>55</v>
      </c>
      <c r="H8" t="s">
        <v>56</v>
      </c>
      <c r="I8">
        <v>12</v>
      </c>
      <c r="J8" t="s">
        <v>51</v>
      </c>
      <c r="K8" t="s">
        <v>31</v>
      </c>
      <c r="L8" s="1" t="str">
        <f>HYPERLINK("https://hunterpcm.uk/portal/framework/15731/view", "https://hunterpcm.uk/portal/framework/15731/view")</f>
        <v>0</v>
      </c>
    </row>
    <row r="9" spans="1:12">
      <c r="A9">
        <v>21573</v>
      </c>
      <c r="B9" t="s">
        <v>44</v>
      </c>
      <c r="C9" t="s">
        <v>57</v>
      </c>
      <c r="D9" t="s">
        <v>46</v>
      </c>
      <c r="E9" t="s">
        <v>58</v>
      </c>
      <c r="F9" t="s">
        <v>59</v>
      </c>
      <c r="G9" t="s">
        <v>60</v>
      </c>
      <c r="H9" t="s">
        <v>61</v>
      </c>
      <c r="I9">
        <v>12</v>
      </c>
      <c r="J9" t="s">
        <v>51</v>
      </c>
      <c r="K9" t="s">
        <v>31</v>
      </c>
      <c r="L9" s="1" t="str">
        <f>HYPERLINK("https://hunterpcm.uk/portal/framework/21573/view", "https://hunterpcm.uk/portal/framework/21573/view")</f>
        <v>0</v>
      </c>
    </row>
    <row r="10" spans="1:12">
      <c r="A10">
        <v>22816</v>
      </c>
      <c r="B10" t="s">
        <v>44</v>
      </c>
      <c r="C10" t="s">
        <v>62</v>
      </c>
      <c r="D10" t="s">
        <v>63</v>
      </c>
      <c r="E10" t="s">
        <v>64</v>
      </c>
      <c r="F10" t="s">
        <v>65</v>
      </c>
      <c r="G10" t="s">
        <v>66</v>
      </c>
      <c r="H10" t="s">
        <v>67</v>
      </c>
      <c r="J10" t="s">
        <v>51</v>
      </c>
      <c r="K10" t="s">
        <v>20</v>
      </c>
      <c r="L10" s="1" t="str">
        <f>HYPERLINK("https://hunterpcm.uk/portal/framework/22816/view", "https://hunterpcm.uk/portal/framework/22816/view")</f>
        <v>0</v>
      </c>
    </row>
    <row r="11" spans="1:12">
      <c r="A11">
        <v>23954</v>
      </c>
      <c r="B11" t="s">
        <v>44</v>
      </c>
      <c r="C11" t="s">
        <v>68</v>
      </c>
      <c r="D11" t="s">
        <v>46</v>
      </c>
      <c r="E11" t="s">
        <v>69</v>
      </c>
      <c r="F11" t="s">
        <v>70</v>
      </c>
      <c r="G11" t="s">
        <v>71</v>
      </c>
      <c r="H11" t="s">
        <v>72</v>
      </c>
      <c r="I11">
        <v>24</v>
      </c>
      <c r="J11" t="s">
        <v>51</v>
      </c>
      <c r="K11" t="s">
        <v>31</v>
      </c>
      <c r="L11" s="1" t="str">
        <f>HYPERLINK("https://hunterpcm.uk/portal/framework/23954/view", "https://hunterpcm.uk/portal/framework/23954/view")</f>
        <v>0</v>
      </c>
    </row>
    <row r="12" spans="1:12">
      <c r="A12">
        <v>23955</v>
      </c>
      <c r="B12" t="s">
        <v>44</v>
      </c>
      <c r="C12" t="s">
        <v>73</v>
      </c>
      <c r="D12" t="s">
        <v>46</v>
      </c>
      <c r="E12" t="s">
        <v>74</v>
      </c>
      <c r="F12" t="s">
        <v>75</v>
      </c>
      <c r="G12" t="s">
        <v>76</v>
      </c>
      <c r="H12" t="s">
        <v>77</v>
      </c>
      <c r="I12">
        <v>24</v>
      </c>
      <c r="J12" t="s">
        <v>78</v>
      </c>
      <c r="K12" t="s">
        <v>31</v>
      </c>
      <c r="L12" s="1" t="str">
        <f>HYPERLINK("https://hunterpcm.uk/portal/framework/23955/view", "https://hunterpcm.uk/portal/framework/23955/view")</f>
        <v>0</v>
      </c>
    </row>
    <row r="13" spans="1:12">
      <c r="A13">
        <v>19742</v>
      </c>
      <c r="B13" t="s">
        <v>44</v>
      </c>
      <c r="C13" t="s">
        <v>79</v>
      </c>
      <c r="D13" t="s">
        <v>46</v>
      </c>
      <c r="E13" t="s">
        <v>80</v>
      </c>
      <c r="F13" t="s">
        <v>81</v>
      </c>
      <c r="G13" t="s">
        <v>82</v>
      </c>
      <c r="H13" t="s">
        <v>83</v>
      </c>
      <c r="I13">
        <v>36</v>
      </c>
      <c r="J13" t="s">
        <v>51</v>
      </c>
      <c r="K13" t="s">
        <v>84</v>
      </c>
      <c r="L13" s="1" t="str">
        <f>HYPERLINK("https://hunterpcm.uk/portal/framework/19742/view", "https://hunterpcm.uk/portal/framework/19742/view")</f>
        <v>0</v>
      </c>
    </row>
    <row r="14" spans="1:12">
      <c r="A14">
        <v>22876</v>
      </c>
      <c r="B14" t="s">
        <v>44</v>
      </c>
      <c r="C14" t="s">
        <v>85</v>
      </c>
      <c r="D14" t="s">
        <v>46</v>
      </c>
      <c r="E14" t="s">
        <v>86</v>
      </c>
      <c r="F14" t="s">
        <v>87</v>
      </c>
      <c r="G14" t="s">
        <v>88</v>
      </c>
      <c r="H14" t="s">
        <v>89</v>
      </c>
      <c r="J14" t="s">
        <v>51</v>
      </c>
      <c r="K14" t="s">
        <v>84</v>
      </c>
      <c r="L14" s="1" t="str">
        <f>HYPERLINK("https://hunterpcm.uk/portal/framework/22876/view", "https://hunterpcm.uk/portal/framework/22876/view")</f>
        <v>0</v>
      </c>
    </row>
    <row r="15" spans="1:12">
      <c r="A15">
        <v>22611</v>
      </c>
      <c r="B15" t="s">
        <v>44</v>
      </c>
      <c r="C15" t="s">
        <v>90</v>
      </c>
      <c r="D15" t="s">
        <v>46</v>
      </c>
      <c r="E15" t="s">
        <v>91</v>
      </c>
      <c r="F15" t="s">
        <v>92</v>
      </c>
      <c r="G15" t="s">
        <v>93</v>
      </c>
      <c r="H15" t="s">
        <v>94</v>
      </c>
      <c r="J15" t="s">
        <v>51</v>
      </c>
      <c r="K15" t="s">
        <v>84</v>
      </c>
      <c r="L15" s="1" t="str">
        <f>HYPERLINK("https://hunterpcm.uk/portal/framework/22611/view", "https://hunterpcm.uk/portal/framework/22611/view")</f>
        <v>0</v>
      </c>
    </row>
    <row r="16" spans="1:12">
      <c r="A16">
        <v>23966</v>
      </c>
      <c r="B16" t="s">
        <v>44</v>
      </c>
      <c r="C16" t="s">
        <v>95</v>
      </c>
      <c r="D16" t="s">
        <v>46</v>
      </c>
      <c r="E16" t="s">
        <v>96</v>
      </c>
      <c r="F16" t="s">
        <v>97</v>
      </c>
      <c r="G16" t="s">
        <v>98</v>
      </c>
      <c r="H16" t="s">
        <v>99</v>
      </c>
      <c r="I16">
        <v>12</v>
      </c>
      <c r="J16" t="s">
        <v>51</v>
      </c>
      <c r="K16" t="s">
        <v>84</v>
      </c>
      <c r="L16" s="1" t="str">
        <f>HYPERLINK("https://hunterpcm.uk/portal/framework/23966/view", "https://hunterpcm.uk/portal/framework/23966/view")</f>
        <v>0</v>
      </c>
    </row>
    <row r="17" spans="1:12">
      <c r="A17">
        <v>24460</v>
      </c>
      <c r="B17" t="s">
        <v>44</v>
      </c>
      <c r="C17" t="s">
        <v>100</v>
      </c>
      <c r="D17" t="s">
        <v>46</v>
      </c>
      <c r="E17" t="s">
        <v>101</v>
      </c>
      <c r="F17" t="s">
        <v>102</v>
      </c>
      <c r="G17" t="s">
        <v>103</v>
      </c>
      <c r="H17" t="s">
        <v>104</v>
      </c>
      <c r="I17">
        <v>12</v>
      </c>
      <c r="J17" t="s">
        <v>51</v>
      </c>
      <c r="K17" t="s">
        <v>84</v>
      </c>
      <c r="L17" s="1" t="str">
        <f>HYPERLINK("https://hunterpcm.uk/portal/framework/24460/view", "https://hunterpcm.uk/portal/framework/24460/view")</f>
        <v>0</v>
      </c>
    </row>
    <row r="18" spans="1:12">
      <c r="A18">
        <v>24453</v>
      </c>
      <c r="B18" t="s">
        <v>44</v>
      </c>
      <c r="C18" t="s">
        <v>105</v>
      </c>
      <c r="D18" t="s">
        <v>46</v>
      </c>
      <c r="E18" t="s">
        <v>106</v>
      </c>
      <c r="F18" t="s">
        <v>107</v>
      </c>
      <c r="G18" t="s">
        <v>108</v>
      </c>
      <c r="H18" t="s">
        <v>109</v>
      </c>
      <c r="I18">
        <v>48</v>
      </c>
      <c r="J18" t="s">
        <v>51</v>
      </c>
      <c r="K18" t="s">
        <v>84</v>
      </c>
      <c r="L18" s="1" t="str">
        <f>HYPERLINK("https://hunterpcm.uk/portal/framework/24453/view", "https://hunterpcm.uk/portal/framework/24453/view")</f>
        <v>0</v>
      </c>
    </row>
    <row r="19" spans="1:12">
      <c r="A19">
        <v>24461</v>
      </c>
      <c r="B19" t="s">
        <v>44</v>
      </c>
      <c r="C19" t="s">
        <v>110</v>
      </c>
      <c r="D19" t="s">
        <v>46</v>
      </c>
      <c r="E19" t="s">
        <v>111</v>
      </c>
      <c r="F19" t="s">
        <v>112</v>
      </c>
      <c r="G19" t="s">
        <v>113</v>
      </c>
      <c r="H19" t="s">
        <v>114</v>
      </c>
      <c r="I19">
        <v>24</v>
      </c>
      <c r="J19" t="s">
        <v>51</v>
      </c>
      <c r="K19" t="s">
        <v>84</v>
      </c>
      <c r="L19" s="1" t="str">
        <f>HYPERLINK("https://hunterpcm.uk/portal/framework/24461/view", "https://hunterpcm.uk/portal/framework/24461/view")</f>
        <v>0</v>
      </c>
    </row>
    <row r="20" spans="1:12">
      <c r="A20">
        <v>24457</v>
      </c>
      <c r="B20" t="s">
        <v>44</v>
      </c>
      <c r="C20" t="s">
        <v>115</v>
      </c>
      <c r="D20" t="s">
        <v>46</v>
      </c>
      <c r="E20" t="s">
        <v>116</v>
      </c>
      <c r="F20" t="s">
        <v>117</v>
      </c>
      <c r="G20" t="s">
        <v>118</v>
      </c>
      <c r="H20" t="s">
        <v>119</v>
      </c>
      <c r="I20">
        <v>24</v>
      </c>
      <c r="J20" t="s">
        <v>51</v>
      </c>
      <c r="K20" t="s">
        <v>84</v>
      </c>
      <c r="L20" s="1" t="str">
        <f>HYPERLINK("https://hunterpcm.uk/portal/framework/24457/view", "https://hunterpcm.uk/portal/framework/24457/view")</f>
        <v>0</v>
      </c>
    </row>
    <row r="21" spans="1:12">
      <c r="A21">
        <v>24456</v>
      </c>
      <c r="B21" t="s">
        <v>44</v>
      </c>
      <c r="C21" t="s">
        <v>120</v>
      </c>
      <c r="D21" t="s">
        <v>46</v>
      </c>
      <c r="E21" t="s">
        <v>121</v>
      </c>
      <c r="F21" t="s">
        <v>122</v>
      </c>
      <c r="G21" t="s">
        <v>123</v>
      </c>
      <c r="H21" t="s">
        <v>94</v>
      </c>
      <c r="I21">
        <v>24</v>
      </c>
      <c r="J21" t="s">
        <v>51</v>
      </c>
      <c r="K21" t="s">
        <v>84</v>
      </c>
      <c r="L21" s="1" t="str">
        <f>HYPERLINK("https://hunterpcm.uk/portal/framework/24456/view", "https://hunterpcm.uk/portal/framework/24456/view")</f>
        <v>0</v>
      </c>
    </row>
    <row r="22" spans="1:12">
      <c r="A22">
        <v>24458</v>
      </c>
      <c r="B22" t="s">
        <v>44</v>
      </c>
      <c r="C22" t="s">
        <v>124</v>
      </c>
      <c r="D22" t="s">
        <v>125</v>
      </c>
      <c r="E22" t="s">
        <v>126</v>
      </c>
      <c r="F22" t="s">
        <v>127</v>
      </c>
      <c r="G22" t="s">
        <v>128</v>
      </c>
      <c r="H22" t="s">
        <v>129</v>
      </c>
      <c r="I22">
        <v>24</v>
      </c>
      <c r="J22" t="s">
        <v>51</v>
      </c>
      <c r="K22" t="s">
        <v>84</v>
      </c>
      <c r="L22" s="1" t="str">
        <f>HYPERLINK("https://hunterpcm.uk/portal/framework/24458/view", "https://hunterpcm.uk/portal/framework/24458/view")</f>
        <v>0</v>
      </c>
    </row>
    <row r="23" spans="1:12">
      <c r="A23">
        <v>24468</v>
      </c>
      <c r="B23" t="s">
        <v>44</v>
      </c>
      <c r="C23" t="s">
        <v>130</v>
      </c>
      <c r="D23" t="s">
        <v>46</v>
      </c>
      <c r="E23" t="s">
        <v>131</v>
      </c>
      <c r="F23" t="s">
        <v>132</v>
      </c>
      <c r="G23" t="s">
        <v>133</v>
      </c>
      <c r="H23" t="s">
        <v>134</v>
      </c>
      <c r="I23">
        <v>24</v>
      </c>
      <c r="J23" t="s">
        <v>51</v>
      </c>
      <c r="K23" t="s">
        <v>84</v>
      </c>
      <c r="L23" s="1" t="str">
        <f>HYPERLINK("https://hunterpcm.uk/portal/framework/24468/view", "https://hunterpcm.uk/portal/framework/24468/view")</f>
        <v>0</v>
      </c>
    </row>
    <row r="24" spans="1:12">
      <c r="A24">
        <v>24480</v>
      </c>
      <c r="B24" t="s">
        <v>44</v>
      </c>
      <c r="C24" t="s">
        <v>135</v>
      </c>
      <c r="D24" t="s">
        <v>46</v>
      </c>
      <c r="E24" t="s">
        <v>136</v>
      </c>
      <c r="F24" t="s">
        <v>137</v>
      </c>
      <c r="G24" t="s">
        <v>138</v>
      </c>
      <c r="H24" t="s">
        <v>139</v>
      </c>
      <c r="J24" t="s">
        <v>51</v>
      </c>
      <c r="K24" t="s">
        <v>140</v>
      </c>
      <c r="L24" s="1" t="str">
        <f>HYPERLINK("https://hunterpcm.uk/portal/framework/24480/view", "https://hunterpcm.uk/portal/framework/24480/view")</f>
        <v>0</v>
      </c>
    </row>
    <row r="25" spans="1:12">
      <c r="A25">
        <v>14176</v>
      </c>
      <c r="B25" t="s">
        <v>44</v>
      </c>
      <c r="C25" t="s">
        <v>141</v>
      </c>
      <c r="D25" t="s">
        <v>142</v>
      </c>
      <c r="E25" t="s">
        <v>143</v>
      </c>
      <c r="F25" t="s">
        <v>144</v>
      </c>
      <c r="G25" t="s">
        <v>145</v>
      </c>
      <c r="H25" t="s">
        <v>146</v>
      </c>
      <c r="J25" t="s">
        <v>78</v>
      </c>
      <c r="K25" t="s">
        <v>147</v>
      </c>
      <c r="L25" s="1" t="str">
        <f>HYPERLINK("https://hunterpcm.uk/portal/framework/14176/view", "https://hunterpcm.uk/portal/framework/14176/view")</f>
        <v>0</v>
      </c>
    </row>
    <row r="26" spans="1:12">
      <c r="A26">
        <v>14522</v>
      </c>
      <c r="B26" t="s">
        <v>44</v>
      </c>
      <c r="C26" t="s">
        <v>148</v>
      </c>
      <c r="D26" t="s">
        <v>149</v>
      </c>
      <c r="E26" t="s">
        <v>150</v>
      </c>
      <c r="F26" t="s">
        <v>151</v>
      </c>
      <c r="G26" t="s">
        <v>88</v>
      </c>
      <c r="H26" t="s">
        <v>89</v>
      </c>
      <c r="J26" t="s">
        <v>152</v>
      </c>
      <c r="K26" t="s">
        <v>31</v>
      </c>
      <c r="L26" s="1" t="str">
        <f>HYPERLINK("https://hunterpcm.uk/portal/framework/14522/view", "https://hunterpcm.uk/portal/framework/14522/view")</f>
        <v>0</v>
      </c>
    </row>
    <row r="27" spans="1:12">
      <c r="A27">
        <v>14637</v>
      </c>
      <c r="B27" t="s">
        <v>44</v>
      </c>
      <c r="C27" t="s">
        <v>153</v>
      </c>
      <c r="D27" t="s">
        <v>142</v>
      </c>
      <c r="E27" t="s">
        <v>154</v>
      </c>
      <c r="F27" t="s">
        <v>155</v>
      </c>
      <c r="G27" t="s">
        <v>156</v>
      </c>
      <c r="H27" t="s">
        <v>157</v>
      </c>
      <c r="I27">
        <v>-1</v>
      </c>
      <c r="J27" t="s">
        <v>78</v>
      </c>
      <c r="K27" t="s">
        <v>147</v>
      </c>
      <c r="L27" s="1" t="str">
        <f>HYPERLINK("https://hunterpcm.uk/portal/framework/14637/view", "https://hunterpcm.uk/portal/framework/14637/view")</f>
        <v>0</v>
      </c>
    </row>
    <row r="28" spans="1:12">
      <c r="A28">
        <v>15642</v>
      </c>
      <c r="B28" t="s">
        <v>44</v>
      </c>
      <c r="C28" t="s">
        <v>158</v>
      </c>
      <c r="D28" t="s">
        <v>142</v>
      </c>
      <c r="E28" t="s">
        <v>159</v>
      </c>
      <c r="F28" t="s">
        <v>160</v>
      </c>
      <c r="G28" t="s">
        <v>161</v>
      </c>
      <c r="H28" t="s">
        <v>162</v>
      </c>
      <c r="I28">
        <v>12</v>
      </c>
      <c r="J28" t="s">
        <v>51</v>
      </c>
      <c r="K28" t="s">
        <v>31</v>
      </c>
      <c r="L28" s="1" t="str">
        <f>HYPERLINK("https://hunterpcm.uk/portal/framework/15642/view", "https://hunterpcm.uk/portal/framework/15642/view")</f>
        <v>0</v>
      </c>
    </row>
    <row r="29" spans="1:12">
      <c r="A29">
        <v>21575</v>
      </c>
      <c r="B29" t="s">
        <v>44</v>
      </c>
      <c r="C29" t="s">
        <v>163</v>
      </c>
      <c r="D29" t="s">
        <v>63</v>
      </c>
      <c r="E29" t="s">
        <v>164</v>
      </c>
      <c r="F29" t="s">
        <v>165</v>
      </c>
      <c r="G29" t="s">
        <v>166</v>
      </c>
      <c r="H29" t="s">
        <v>167</v>
      </c>
      <c r="I29">
        <v>24</v>
      </c>
      <c r="J29" t="s">
        <v>78</v>
      </c>
      <c r="K29" t="s">
        <v>31</v>
      </c>
      <c r="L29" s="1" t="str">
        <f>HYPERLINK("https://hunterpcm.uk/portal/framework/21575/view", "https://hunterpcm.uk/portal/framework/21575/view")</f>
        <v>0</v>
      </c>
    </row>
    <row r="30" spans="1:12">
      <c r="A30">
        <v>21577</v>
      </c>
      <c r="B30" t="s">
        <v>44</v>
      </c>
      <c r="C30" t="s">
        <v>168</v>
      </c>
      <c r="D30" t="s">
        <v>149</v>
      </c>
      <c r="E30" t="s">
        <v>169</v>
      </c>
      <c r="F30" t="s">
        <v>170</v>
      </c>
      <c r="G30" t="s">
        <v>171</v>
      </c>
      <c r="H30" t="s">
        <v>172</v>
      </c>
      <c r="I30">
        <v>12</v>
      </c>
      <c r="J30" t="s">
        <v>152</v>
      </c>
      <c r="K30" t="s">
        <v>31</v>
      </c>
      <c r="L30" s="1" t="str">
        <f>HYPERLINK("https://hunterpcm.uk/portal/framework/21577/view", "https://hunterpcm.uk/portal/framework/21577/view")</f>
        <v>0</v>
      </c>
    </row>
    <row r="31" spans="1:12">
      <c r="A31">
        <v>21580</v>
      </c>
      <c r="B31" t="s">
        <v>44</v>
      </c>
      <c r="C31" t="s">
        <v>173</v>
      </c>
      <c r="D31" t="s">
        <v>142</v>
      </c>
      <c r="E31" t="s">
        <v>174</v>
      </c>
      <c r="F31" t="s">
        <v>175</v>
      </c>
      <c r="G31" t="s">
        <v>176</v>
      </c>
      <c r="H31" t="s">
        <v>177</v>
      </c>
      <c r="I31">
        <v>12</v>
      </c>
      <c r="J31" t="s">
        <v>152</v>
      </c>
      <c r="K31" t="s">
        <v>31</v>
      </c>
      <c r="L31" s="1" t="str">
        <f>HYPERLINK("https://hunterpcm.uk/portal/framework/21580/view", "https://hunterpcm.uk/portal/framework/21580/view")</f>
        <v>0</v>
      </c>
    </row>
    <row r="32" spans="1:12">
      <c r="A32">
        <v>21582</v>
      </c>
      <c r="B32" t="s">
        <v>44</v>
      </c>
      <c r="C32" t="s">
        <v>178</v>
      </c>
      <c r="D32" t="s">
        <v>142</v>
      </c>
      <c r="E32" t="s">
        <v>179</v>
      </c>
      <c r="F32" t="s">
        <v>180</v>
      </c>
      <c r="G32" t="s">
        <v>128</v>
      </c>
      <c r="H32" t="s">
        <v>129</v>
      </c>
      <c r="I32">
        <v>24</v>
      </c>
      <c r="J32" t="s">
        <v>152</v>
      </c>
      <c r="K32" t="s">
        <v>31</v>
      </c>
      <c r="L32" s="1" t="str">
        <f>HYPERLINK("https://hunterpcm.uk/portal/framework/21582/view", "https://hunterpcm.uk/portal/framework/21582/view")</f>
        <v>0</v>
      </c>
    </row>
    <row r="33" spans="1:12">
      <c r="A33">
        <v>21614</v>
      </c>
      <c r="B33" t="s">
        <v>44</v>
      </c>
      <c r="C33" t="s">
        <v>181</v>
      </c>
      <c r="D33" t="s">
        <v>142</v>
      </c>
      <c r="E33" t="s">
        <v>182</v>
      </c>
      <c r="F33" t="s">
        <v>183</v>
      </c>
      <c r="G33" t="s">
        <v>184</v>
      </c>
      <c r="H33" t="s">
        <v>185</v>
      </c>
      <c r="I33">
        <v>12</v>
      </c>
      <c r="J33" t="s">
        <v>78</v>
      </c>
      <c r="K33" t="s">
        <v>31</v>
      </c>
      <c r="L33" s="1" t="str">
        <f>HYPERLINK("https://hunterpcm.uk/portal/framework/21614/view", "https://hunterpcm.uk/portal/framework/21614/view")</f>
        <v>0</v>
      </c>
    </row>
    <row r="34" spans="1:12">
      <c r="A34">
        <v>28932</v>
      </c>
      <c r="B34" t="s">
        <v>44</v>
      </c>
      <c r="C34" t="s">
        <v>186</v>
      </c>
      <c r="D34" t="s">
        <v>142</v>
      </c>
      <c r="E34" t="s">
        <v>187</v>
      </c>
      <c r="F34" t="s">
        <v>188</v>
      </c>
      <c r="G34" t="s">
        <v>189</v>
      </c>
      <c r="H34" t="s">
        <v>190</v>
      </c>
      <c r="I34">
        <v>24</v>
      </c>
      <c r="J34" t="s">
        <v>152</v>
      </c>
      <c r="K34" t="s">
        <v>31</v>
      </c>
      <c r="L34" s="1" t="str">
        <f>HYPERLINK("https://hunterpcm.uk/portal/framework/28932/view", "https://hunterpcm.uk/portal/framework/28932/view")</f>
        <v>0</v>
      </c>
    </row>
    <row r="35" spans="1:12">
      <c r="A35">
        <v>25225</v>
      </c>
      <c r="B35" t="s">
        <v>44</v>
      </c>
      <c r="C35" t="s">
        <v>191</v>
      </c>
      <c r="D35" t="s">
        <v>142</v>
      </c>
      <c r="E35" t="s">
        <v>192</v>
      </c>
      <c r="F35" t="s">
        <v>193</v>
      </c>
      <c r="G35" t="s">
        <v>194</v>
      </c>
      <c r="H35" t="s">
        <v>195</v>
      </c>
      <c r="I35">
        <v>12</v>
      </c>
      <c r="J35" t="s">
        <v>152</v>
      </c>
      <c r="K35" t="s">
        <v>196</v>
      </c>
      <c r="L35" s="1" t="str">
        <f>HYPERLINK("https://hunterpcm.uk/portal/framework/25225/view", "https://hunterpcm.uk/portal/framework/25225/view")</f>
        <v>0</v>
      </c>
    </row>
    <row r="36" spans="1:12">
      <c r="A36">
        <v>38240</v>
      </c>
      <c r="B36" t="s">
        <v>44</v>
      </c>
      <c r="C36" t="s">
        <v>197</v>
      </c>
      <c r="D36" t="s">
        <v>142</v>
      </c>
      <c r="E36" t="s">
        <v>198</v>
      </c>
      <c r="F36" t="s">
        <v>199</v>
      </c>
      <c r="G36" t="s">
        <v>200</v>
      </c>
      <c r="H36" t="s">
        <v>201</v>
      </c>
      <c r="I36">
        <v>12</v>
      </c>
      <c r="J36" t="s">
        <v>51</v>
      </c>
      <c r="K36" t="s">
        <v>196</v>
      </c>
      <c r="L36" s="1" t="str">
        <f>HYPERLINK("https://hunterpcm.uk/portal/framework/38240/view", "https://hunterpcm.uk/portal/framework/38240/view")</f>
        <v>0</v>
      </c>
    </row>
    <row r="37" spans="1:12">
      <c r="A37">
        <v>32382</v>
      </c>
      <c r="B37" t="s">
        <v>44</v>
      </c>
      <c r="C37" t="s">
        <v>202</v>
      </c>
      <c r="D37" t="s">
        <v>142</v>
      </c>
      <c r="E37" t="s">
        <v>203</v>
      </c>
      <c r="F37" t="s">
        <v>204</v>
      </c>
      <c r="G37" t="s">
        <v>205</v>
      </c>
      <c r="H37" t="s">
        <v>104</v>
      </c>
      <c r="I37">
        <v>24</v>
      </c>
      <c r="J37" t="s">
        <v>152</v>
      </c>
      <c r="K37" t="s">
        <v>38</v>
      </c>
      <c r="L37" s="1" t="str">
        <f>HYPERLINK("https://hunterpcm.uk/portal/framework/32382/view", "https://hunterpcm.uk/portal/framework/32382/view")</f>
        <v>0</v>
      </c>
    </row>
    <row r="38" spans="1:12">
      <c r="A38">
        <v>24722</v>
      </c>
      <c r="B38" t="s">
        <v>44</v>
      </c>
      <c r="C38" t="s">
        <v>206</v>
      </c>
      <c r="D38" t="s">
        <v>142</v>
      </c>
      <c r="E38" t="s">
        <v>207</v>
      </c>
      <c r="F38" t="s">
        <v>208</v>
      </c>
      <c r="G38" t="s">
        <v>209</v>
      </c>
      <c r="H38" t="s">
        <v>18</v>
      </c>
      <c r="I38">
        <v>12</v>
      </c>
      <c r="J38" t="s">
        <v>152</v>
      </c>
      <c r="K38" t="s">
        <v>38</v>
      </c>
      <c r="L38" s="1" t="str">
        <f>HYPERLINK("https://hunterpcm.uk/portal/framework/24722/view", "https://hunterpcm.uk/portal/framework/24722/view")</f>
        <v>0</v>
      </c>
    </row>
    <row r="39" spans="1:12">
      <c r="A39">
        <v>14193</v>
      </c>
      <c r="B39" t="s">
        <v>44</v>
      </c>
      <c r="C39" t="s">
        <v>210</v>
      </c>
      <c r="D39" t="s">
        <v>211</v>
      </c>
      <c r="E39" t="s">
        <v>212</v>
      </c>
      <c r="F39" t="s">
        <v>213</v>
      </c>
      <c r="G39" t="s">
        <v>214</v>
      </c>
      <c r="H39" t="s">
        <v>215</v>
      </c>
      <c r="J39" t="s">
        <v>78</v>
      </c>
      <c r="K39" t="s">
        <v>31</v>
      </c>
      <c r="L39" s="1" t="str">
        <f>HYPERLINK("https://hunterpcm.uk/portal/framework/14193/view", "https://hunterpcm.uk/portal/framework/14193/view")</f>
        <v>0</v>
      </c>
    </row>
    <row r="40" spans="1:12">
      <c r="A40">
        <v>16514</v>
      </c>
      <c r="B40" t="s">
        <v>44</v>
      </c>
      <c r="C40" t="s">
        <v>216</v>
      </c>
      <c r="D40" t="s">
        <v>211</v>
      </c>
      <c r="E40" t="s">
        <v>217</v>
      </c>
      <c r="F40" t="s">
        <v>218</v>
      </c>
      <c r="G40" t="s">
        <v>219</v>
      </c>
      <c r="H40" t="s">
        <v>220</v>
      </c>
      <c r="I40">
        <v>24</v>
      </c>
      <c r="J40" t="s">
        <v>221</v>
      </c>
      <c r="K40" t="s">
        <v>31</v>
      </c>
      <c r="L40" s="1" t="str">
        <f>HYPERLINK("https://hunterpcm.uk/portal/framework/16514/view", "https://hunterpcm.uk/portal/framework/16514/view")</f>
        <v>0</v>
      </c>
    </row>
    <row r="41" spans="1:12">
      <c r="A41">
        <v>21430</v>
      </c>
      <c r="B41" t="s">
        <v>44</v>
      </c>
      <c r="C41" t="s">
        <v>222</v>
      </c>
      <c r="D41" t="s">
        <v>211</v>
      </c>
      <c r="E41" t="s">
        <v>223</v>
      </c>
      <c r="F41" t="s">
        <v>224</v>
      </c>
      <c r="G41" t="s">
        <v>225</v>
      </c>
      <c r="H41" t="s">
        <v>226</v>
      </c>
      <c r="J41" t="s">
        <v>152</v>
      </c>
      <c r="K41" t="s">
        <v>196</v>
      </c>
      <c r="L41" s="1" t="str">
        <f>HYPERLINK("https://hunterpcm.uk/portal/framework/21430/view", "https://hunterpcm.uk/portal/framework/21430/view")</f>
        <v>0</v>
      </c>
    </row>
    <row r="42" spans="1:12">
      <c r="A42">
        <v>29515</v>
      </c>
      <c r="B42" t="s">
        <v>44</v>
      </c>
      <c r="C42" t="s">
        <v>227</v>
      </c>
      <c r="D42" t="s">
        <v>63</v>
      </c>
      <c r="E42" t="s">
        <v>228</v>
      </c>
      <c r="F42" t="s">
        <v>229</v>
      </c>
      <c r="G42" t="s">
        <v>230</v>
      </c>
      <c r="H42" t="s">
        <v>231</v>
      </c>
      <c r="J42" t="s">
        <v>152</v>
      </c>
      <c r="K42" t="s">
        <v>196</v>
      </c>
      <c r="L42" s="1" t="str">
        <f>HYPERLINK("https://hunterpcm.uk/portal/framework/29515/view", "https://hunterpcm.uk/portal/framework/29515/view")</f>
        <v>0</v>
      </c>
    </row>
    <row r="43" spans="1:12">
      <c r="A43">
        <v>15665</v>
      </c>
      <c r="B43" t="s">
        <v>24</v>
      </c>
      <c r="C43" t="s">
        <v>232</v>
      </c>
      <c r="D43" t="s">
        <v>125</v>
      </c>
      <c r="E43" t="s">
        <v>233</v>
      </c>
      <c r="F43" t="s">
        <v>234</v>
      </c>
      <c r="G43" t="s">
        <v>235</v>
      </c>
      <c r="H43" t="s">
        <v>236</v>
      </c>
      <c r="I43">
        <v>24</v>
      </c>
      <c r="J43" t="s">
        <v>19</v>
      </c>
      <c r="K43" t="s">
        <v>31</v>
      </c>
      <c r="L43" s="1" t="str">
        <f>HYPERLINK("https://hunterpcm.uk/portal/framework/15665/view", "https://hunterpcm.uk/portal/framework/15665/view")</f>
        <v>0</v>
      </c>
    </row>
    <row r="44" spans="1:12">
      <c r="A44">
        <v>15661</v>
      </c>
      <c r="B44" t="s">
        <v>24</v>
      </c>
      <c r="C44" t="s">
        <v>237</v>
      </c>
      <c r="D44" t="s">
        <v>125</v>
      </c>
      <c r="E44" t="s">
        <v>238</v>
      </c>
      <c r="F44" t="s">
        <v>239</v>
      </c>
      <c r="G44" t="s">
        <v>240</v>
      </c>
      <c r="H44" t="s">
        <v>241</v>
      </c>
      <c r="J44" t="s">
        <v>242</v>
      </c>
      <c r="K44" t="s">
        <v>31</v>
      </c>
      <c r="L44" s="1" t="str">
        <f>HYPERLINK("https://hunterpcm.uk/portal/framework/15661/view", "https://hunterpcm.uk/portal/framework/15661/view")</f>
        <v>0</v>
      </c>
    </row>
    <row r="45" spans="1:12">
      <c r="A45">
        <v>19330</v>
      </c>
      <c r="B45" t="s">
        <v>24</v>
      </c>
      <c r="C45" t="s">
        <v>243</v>
      </c>
      <c r="D45" t="s">
        <v>125</v>
      </c>
      <c r="E45" t="s">
        <v>244</v>
      </c>
      <c r="F45" t="s">
        <v>245</v>
      </c>
      <c r="G45" t="s">
        <v>246</v>
      </c>
      <c r="H45" t="s">
        <v>247</v>
      </c>
      <c r="J45" t="s">
        <v>19</v>
      </c>
      <c r="K45" t="s">
        <v>31</v>
      </c>
      <c r="L45" s="1" t="str">
        <f>HYPERLINK("https://hunterpcm.uk/portal/framework/19330/view", "https://hunterpcm.uk/portal/framework/19330/view")</f>
        <v>0</v>
      </c>
    </row>
    <row r="46" spans="1:12">
      <c r="A46">
        <v>20953</v>
      </c>
      <c r="B46" t="s">
        <v>24</v>
      </c>
      <c r="C46" t="s">
        <v>248</v>
      </c>
      <c r="D46" t="s">
        <v>125</v>
      </c>
      <c r="E46" t="s">
        <v>249</v>
      </c>
      <c r="F46" t="s">
        <v>250</v>
      </c>
      <c r="G46" t="s">
        <v>251</v>
      </c>
      <c r="H46" t="s">
        <v>252</v>
      </c>
      <c r="J46" t="s">
        <v>37</v>
      </c>
      <c r="K46" t="s">
        <v>31</v>
      </c>
      <c r="L46" s="1" t="str">
        <f>HYPERLINK("https://hunterpcm.uk/portal/framework/20953/view", "https://hunterpcm.uk/portal/framework/20953/view")</f>
        <v>0</v>
      </c>
    </row>
    <row r="47" spans="1:12">
      <c r="A47">
        <v>20579</v>
      </c>
      <c r="B47" t="s">
        <v>24</v>
      </c>
      <c r="C47" t="s">
        <v>253</v>
      </c>
      <c r="D47" t="s">
        <v>125</v>
      </c>
      <c r="E47" t="s">
        <v>254</v>
      </c>
      <c r="F47" t="s">
        <v>255</v>
      </c>
      <c r="G47" t="s">
        <v>256</v>
      </c>
      <c r="H47" t="s">
        <v>257</v>
      </c>
      <c r="I47">
        <v>12</v>
      </c>
      <c r="J47" t="s">
        <v>242</v>
      </c>
      <c r="K47" t="s">
        <v>31</v>
      </c>
      <c r="L47" s="1" t="str">
        <f>HYPERLINK("https://hunterpcm.uk/portal/framework/20579/view", "https://hunterpcm.uk/portal/framework/20579/view")</f>
        <v>0</v>
      </c>
    </row>
    <row r="48" spans="1:12">
      <c r="A48">
        <v>25558</v>
      </c>
      <c r="B48" t="s">
        <v>24</v>
      </c>
      <c r="C48" t="s">
        <v>258</v>
      </c>
      <c r="D48" t="s">
        <v>125</v>
      </c>
      <c r="E48" t="s">
        <v>259</v>
      </c>
      <c r="F48" t="s">
        <v>260</v>
      </c>
      <c r="G48" t="s">
        <v>209</v>
      </c>
      <c r="H48" t="s">
        <v>18</v>
      </c>
      <c r="I48">
        <v>12</v>
      </c>
      <c r="J48" t="s">
        <v>37</v>
      </c>
      <c r="K48" t="s">
        <v>31</v>
      </c>
      <c r="L48" s="1" t="str">
        <f>HYPERLINK("https://hunterpcm.uk/portal/framework/25558/view", "https://hunterpcm.uk/portal/framework/25558/view")</f>
        <v>0</v>
      </c>
    </row>
    <row r="49" spans="1:12">
      <c r="A49">
        <v>25559</v>
      </c>
      <c r="B49" t="s">
        <v>24</v>
      </c>
      <c r="C49" t="s">
        <v>261</v>
      </c>
      <c r="D49" t="s">
        <v>26</v>
      </c>
      <c r="E49" t="s">
        <v>262</v>
      </c>
      <c r="F49" t="s">
        <v>263</v>
      </c>
      <c r="G49" t="s">
        <v>264</v>
      </c>
      <c r="H49" t="s">
        <v>265</v>
      </c>
      <c r="I49">
        <v>24</v>
      </c>
      <c r="J49" t="s">
        <v>37</v>
      </c>
      <c r="K49" t="s">
        <v>31</v>
      </c>
      <c r="L49" s="1" t="str">
        <f>HYPERLINK("https://hunterpcm.uk/portal/framework/25559/view", "https://hunterpcm.uk/portal/framework/25559/view")</f>
        <v>0</v>
      </c>
    </row>
    <row r="50" spans="1:12">
      <c r="A50">
        <v>22704</v>
      </c>
      <c r="B50" t="s">
        <v>24</v>
      </c>
      <c r="C50" t="s">
        <v>266</v>
      </c>
      <c r="D50" t="s">
        <v>125</v>
      </c>
      <c r="E50" t="s">
        <v>267</v>
      </c>
      <c r="F50" t="s">
        <v>268</v>
      </c>
      <c r="G50" t="s">
        <v>269</v>
      </c>
      <c r="H50" t="s">
        <v>270</v>
      </c>
      <c r="I50">
        <v>24</v>
      </c>
      <c r="J50" t="s">
        <v>242</v>
      </c>
      <c r="K50" t="s">
        <v>31</v>
      </c>
      <c r="L50" s="1" t="str">
        <f>HYPERLINK("https://hunterpcm.uk/portal/framework/22704/view", "https://hunterpcm.uk/portal/framework/22704/view")</f>
        <v>0</v>
      </c>
    </row>
    <row r="51" spans="1:12">
      <c r="A51">
        <v>22708</v>
      </c>
      <c r="B51" t="s">
        <v>24</v>
      </c>
      <c r="C51" t="s">
        <v>271</v>
      </c>
      <c r="D51" t="s">
        <v>125</v>
      </c>
      <c r="E51" t="s">
        <v>272</v>
      </c>
      <c r="F51" t="s">
        <v>273</v>
      </c>
      <c r="G51" t="s">
        <v>274</v>
      </c>
      <c r="H51" t="s">
        <v>275</v>
      </c>
      <c r="I51">
        <v>24</v>
      </c>
      <c r="J51" t="s">
        <v>242</v>
      </c>
      <c r="K51" t="s">
        <v>31</v>
      </c>
      <c r="L51" s="1" t="str">
        <f>HYPERLINK("https://hunterpcm.uk/portal/framework/22708/view", "https://hunterpcm.uk/portal/framework/22708/view")</f>
        <v>0</v>
      </c>
    </row>
    <row r="52" spans="1:12">
      <c r="A52">
        <v>29105</v>
      </c>
      <c r="B52" t="s">
        <v>24</v>
      </c>
      <c r="C52" t="s">
        <v>276</v>
      </c>
      <c r="D52" t="s">
        <v>125</v>
      </c>
      <c r="E52" t="s">
        <v>277</v>
      </c>
      <c r="F52" t="s">
        <v>278</v>
      </c>
      <c r="G52" t="s">
        <v>279</v>
      </c>
      <c r="H52" t="s">
        <v>280</v>
      </c>
      <c r="I52">
        <v>24</v>
      </c>
      <c r="J52" t="s">
        <v>281</v>
      </c>
      <c r="K52" t="s">
        <v>282</v>
      </c>
      <c r="L52" s="1" t="str">
        <f>HYPERLINK("https://hunterpcm.uk/portal/framework/29105/view", "https://hunterpcm.uk/portal/framework/29105/view")</f>
        <v>0</v>
      </c>
    </row>
    <row r="53" spans="1:12">
      <c r="A53">
        <v>31488</v>
      </c>
      <c r="B53" t="s">
        <v>12</v>
      </c>
      <c r="C53" t="s">
        <v>283</v>
      </c>
      <c r="D53" t="s">
        <v>125</v>
      </c>
      <c r="E53" t="s">
        <v>284</v>
      </c>
      <c r="F53" t="s">
        <v>285</v>
      </c>
      <c r="G53" t="s">
        <v>286</v>
      </c>
      <c r="H53" t="s">
        <v>287</v>
      </c>
      <c r="I53">
        <v>24</v>
      </c>
      <c r="J53" t="s">
        <v>19</v>
      </c>
      <c r="K53" t="s">
        <v>288</v>
      </c>
      <c r="L53" s="1" t="str">
        <f>HYPERLINK("https://hunterpcm.uk/portal/framework/31488/view", "https://hunterpcm.uk/portal/framework/31488/view")</f>
        <v>0</v>
      </c>
    </row>
    <row r="54" spans="1:12">
      <c r="A54">
        <v>37219</v>
      </c>
      <c r="B54" t="s">
        <v>24</v>
      </c>
      <c r="C54" t="s">
        <v>289</v>
      </c>
      <c r="D54" t="s">
        <v>125</v>
      </c>
      <c r="E54" t="s">
        <v>290</v>
      </c>
      <c r="F54" t="s">
        <v>291</v>
      </c>
      <c r="G54" t="s">
        <v>292</v>
      </c>
      <c r="H54" t="s">
        <v>293</v>
      </c>
      <c r="I54">
        <v>24</v>
      </c>
      <c r="J54" t="s">
        <v>19</v>
      </c>
      <c r="K54" t="s">
        <v>288</v>
      </c>
      <c r="L54" s="1" t="str">
        <f>HYPERLINK("https://hunterpcm.uk/portal/framework/37219/view", "https://hunterpcm.uk/portal/framework/37219/view")</f>
        <v>0</v>
      </c>
    </row>
    <row r="55" spans="1:12">
      <c r="A55">
        <v>16373</v>
      </c>
      <c r="B55" t="s">
        <v>24</v>
      </c>
      <c r="C55" t="s">
        <v>294</v>
      </c>
      <c r="D55" t="s">
        <v>125</v>
      </c>
      <c r="E55" t="s">
        <v>295</v>
      </c>
      <c r="F55" t="s">
        <v>296</v>
      </c>
      <c r="G55" t="s">
        <v>297</v>
      </c>
      <c r="H55" t="s">
        <v>298</v>
      </c>
      <c r="J55" t="s">
        <v>37</v>
      </c>
      <c r="K55" t="s">
        <v>196</v>
      </c>
      <c r="L55" s="1" t="str">
        <f>HYPERLINK("https://hunterpcm.uk/portal/framework/16373/view", "https://hunterpcm.uk/portal/framework/16373/view")</f>
        <v>0</v>
      </c>
    </row>
    <row r="56" spans="1:12">
      <c r="A56">
        <v>25228</v>
      </c>
      <c r="B56" t="s">
        <v>24</v>
      </c>
      <c r="C56" t="s">
        <v>299</v>
      </c>
      <c r="D56" t="s">
        <v>125</v>
      </c>
      <c r="E56" t="s">
        <v>300</v>
      </c>
      <c r="F56" t="s">
        <v>301</v>
      </c>
      <c r="G56" t="s">
        <v>302</v>
      </c>
      <c r="H56" t="s">
        <v>303</v>
      </c>
      <c r="I56">
        <v>12</v>
      </c>
      <c r="J56" t="s">
        <v>19</v>
      </c>
      <c r="K56" t="s">
        <v>196</v>
      </c>
      <c r="L56" s="1" t="str">
        <f>HYPERLINK("https://hunterpcm.uk/portal/framework/25228/view", "https://hunterpcm.uk/portal/framework/25228/view")</f>
        <v>0</v>
      </c>
    </row>
    <row r="57" spans="1:12">
      <c r="A57">
        <v>27591</v>
      </c>
      <c r="B57" t="s">
        <v>24</v>
      </c>
      <c r="C57" t="s">
        <v>304</v>
      </c>
      <c r="D57" t="s">
        <v>125</v>
      </c>
      <c r="E57" t="s">
        <v>305</v>
      </c>
      <c r="F57" t="s">
        <v>306</v>
      </c>
      <c r="G57" t="s">
        <v>307</v>
      </c>
      <c r="H57" t="s">
        <v>308</v>
      </c>
      <c r="I57">
        <v>12</v>
      </c>
      <c r="J57" t="s">
        <v>19</v>
      </c>
      <c r="K57" t="s">
        <v>196</v>
      </c>
      <c r="L57" s="1" t="str">
        <f>HYPERLINK("https://hunterpcm.uk/portal/framework/27591/view", "https://hunterpcm.uk/portal/framework/27591/view")</f>
        <v>0</v>
      </c>
    </row>
    <row r="58" spans="1:12">
      <c r="A58">
        <v>32243</v>
      </c>
      <c r="B58" t="s">
        <v>24</v>
      </c>
      <c r="C58" t="s">
        <v>309</v>
      </c>
      <c r="D58" t="s">
        <v>310</v>
      </c>
      <c r="E58" t="s">
        <v>311</v>
      </c>
      <c r="F58" t="s">
        <v>312</v>
      </c>
      <c r="G58" t="s">
        <v>128</v>
      </c>
      <c r="H58" t="s">
        <v>313</v>
      </c>
      <c r="I58">
        <v>12</v>
      </c>
      <c r="J58" t="s">
        <v>19</v>
      </c>
      <c r="K58" t="s">
        <v>196</v>
      </c>
      <c r="L58" s="1" t="str">
        <f>HYPERLINK("https://hunterpcm.uk/portal/framework/32243/view", "https://hunterpcm.uk/portal/framework/32243/view")</f>
        <v>0</v>
      </c>
    </row>
    <row r="59" spans="1:12">
      <c r="A59">
        <v>32575</v>
      </c>
      <c r="B59" t="s">
        <v>24</v>
      </c>
      <c r="C59" t="s">
        <v>314</v>
      </c>
      <c r="D59" t="s">
        <v>125</v>
      </c>
      <c r="E59" t="s">
        <v>315</v>
      </c>
      <c r="F59" t="s">
        <v>316</v>
      </c>
      <c r="G59" t="s">
        <v>317</v>
      </c>
      <c r="H59" t="s">
        <v>318</v>
      </c>
      <c r="I59">
        <v>24</v>
      </c>
      <c r="J59" t="s">
        <v>19</v>
      </c>
      <c r="K59" t="s">
        <v>38</v>
      </c>
      <c r="L59" s="1" t="str">
        <f>HYPERLINK("https://hunterpcm.uk/portal/framework/32575/view", "https://hunterpcm.uk/portal/framework/32575/view")</f>
        <v>0</v>
      </c>
    </row>
    <row r="60" spans="1:12">
      <c r="A60">
        <v>16108</v>
      </c>
      <c r="B60" t="s">
        <v>24</v>
      </c>
      <c r="C60" t="s">
        <v>319</v>
      </c>
      <c r="D60" t="s">
        <v>125</v>
      </c>
      <c r="E60" t="s">
        <v>320</v>
      </c>
      <c r="F60" t="s">
        <v>321</v>
      </c>
      <c r="G60" t="s">
        <v>322</v>
      </c>
      <c r="H60" t="s">
        <v>323</v>
      </c>
      <c r="J60" t="s">
        <v>19</v>
      </c>
      <c r="K60" t="s">
        <v>324</v>
      </c>
      <c r="L60" s="1" t="str">
        <f>HYPERLINK("https://hunterpcm.uk/portal/framework/16108/view", "https://hunterpcm.uk/portal/framework/16108/view")</f>
        <v>0</v>
      </c>
    </row>
    <row r="61" spans="1:12">
      <c r="A61">
        <v>20027</v>
      </c>
      <c r="B61" t="s">
        <v>24</v>
      </c>
      <c r="C61" t="s">
        <v>325</v>
      </c>
      <c r="D61" t="s">
        <v>125</v>
      </c>
      <c r="E61" t="s">
        <v>326</v>
      </c>
      <c r="F61" t="s">
        <v>327</v>
      </c>
      <c r="G61" t="s">
        <v>328</v>
      </c>
      <c r="H61" t="s">
        <v>329</v>
      </c>
      <c r="I61">
        <v>24</v>
      </c>
      <c r="J61" t="s">
        <v>242</v>
      </c>
      <c r="K61" t="s">
        <v>324</v>
      </c>
      <c r="L61" s="1" t="str">
        <f>HYPERLINK("https://hunterpcm.uk/portal/framework/20027/view", "https://hunterpcm.uk/portal/framework/20027/view")</f>
        <v>0</v>
      </c>
    </row>
    <row r="62" spans="1:12">
      <c r="A62">
        <v>29165</v>
      </c>
      <c r="B62" t="s">
        <v>24</v>
      </c>
      <c r="C62" t="s">
        <v>330</v>
      </c>
      <c r="D62" t="s">
        <v>125</v>
      </c>
      <c r="E62" t="s">
        <v>331</v>
      </c>
      <c r="F62" t="s">
        <v>332</v>
      </c>
      <c r="G62" t="s">
        <v>333</v>
      </c>
      <c r="H62" t="s">
        <v>334</v>
      </c>
      <c r="I62">
        <v>12</v>
      </c>
      <c r="J62" t="s">
        <v>19</v>
      </c>
      <c r="K62" t="s">
        <v>324</v>
      </c>
      <c r="L62" s="1" t="str">
        <f>HYPERLINK("https://hunterpcm.uk/portal/framework/29165/view", "https://hunterpcm.uk/portal/framework/29165/view")</f>
        <v>0</v>
      </c>
    </row>
    <row r="63" spans="1:12">
      <c r="A63">
        <v>32241</v>
      </c>
      <c r="B63" t="s">
        <v>24</v>
      </c>
      <c r="C63" t="s">
        <v>335</v>
      </c>
      <c r="D63" t="s">
        <v>125</v>
      </c>
      <c r="E63" t="s">
        <v>336</v>
      </c>
      <c r="F63" t="s">
        <v>337</v>
      </c>
      <c r="G63" t="s">
        <v>338</v>
      </c>
      <c r="H63" t="s">
        <v>334</v>
      </c>
      <c r="I63">
        <v>24</v>
      </c>
      <c r="J63" t="s">
        <v>19</v>
      </c>
      <c r="K63" t="s">
        <v>324</v>
      </c>
      <c r="L63" s="1" t="str">
        <f>HYPERLINK("https://hunterpcm.uk/portal/framework/32241/view", "https://hunterpcm.uk/portal/framework/32241/view")</f>
        <v>0</v>
      </c>
    </row>
    <row r="64" spans="1:12">
      <c r="A64">
        <v>5558</v>
      </c>
      <c r="B64" t="s">
        <v>24</v>
      </c>
      <c r="C64" t="s">
        <v>339</v>
      </c>
      <c r="D64" t="s">
        <v>125</v>
      </c>
      <c r="E64" t="s">
        <v>340</v>
      </c>
      <c r="F64" t="s">
        <v>341</v>
      </c>
      <c r="G64" t="s">
        <v>342</v>
      </c>
      <c r="H64" t="s">
        <v>343</v>
      </c>
      <c r="J64" t="s">
        <v>344</v>
      </c>
      <c r="K64" t="s">
        <v>288</v>
      </c>
      <c r="L64" s="1" t="str">
        <f>HYPERLINK("https://hunterpcm.uk/portal/framework/5558/view", "https://hunterpcm.uk/portal/framework/5558/view")</f>
        <v>0</v>
      </c>
    </row>
    <row r="65" spans="1:12">
      <c r="A65">
        <v>15552</v>
      </c>
      <c r="B65" t="s">
        <v>24</v>
      </c>
      <c r="C65" t="s">
        <v>345</v>
      </c>
      <c r="D65" t="s">
        <v>346</v>
      </c>
      <c r="E65" t="s">
        <v>347</v>
      </c>
      <c r="F65" t="s">
        <v>348</v>
      </c>
      <c r="G65" t="s">
        <v>349</v>
      </c>
      <c r="H65" t="s">
        <v>350</v>
      </c>
      <c r="J65" t="s">
        <v>344</v>
      </c>
      <c r="K65" t="s">
        <v>288</v>
      </c>
      <c r="L65" s="1" t="str">
        <f>HYPERLINK("https://hunterpcm.uk/portal/framework/15552/view", "https://hunterpcm.uk/portal/framework/15552/view")</f>
        <v>0</v>
      </c>
    </row>
    <row r="66" spans="1:12">
      <c r="A66">
        <v>19911</v>
      </c>
      <c r="B66" t="s">
        <v>24</v>
      </c>
      <c r="C66" t="s">
        <v>351</v>
      </c>
      <c r="D66" t="s">
        <v>125</v>
      </c>
      <c r="E66" t="s">
        <v>352</v>
      </c>
      <c r="F66" t="s">
        <v>353</v>
      </c>
      <c r="G66" t="s">
        <v>354</v>
      </c>
      <c r="H66" t="s">
        <v>355</v>
      </c>
      <c r="J66" t="s">
        <v>19</v>
      </c>
      <c r="K66" t="s">
        <v>140</v>
      </c>
      <c r="L66" s="1" t="str">
        <f>HYPERLINK("https://hunterpcm.uk/portal/framework/19911/view", "https://hunterpcm.uk/portal/framework/19911/view")</f>
        <v>0</v>
      </c>
    </row>
    <row r="67" spans="1:12">
      <c r="A67">
        <v>23961</v>
      </c>
      <c r="B67" t="s">
        <v>24</v>
      </c>
      <c r="C67" t="s">
        <v>356</v>
      </c>
      <c r="D67" t="s">
        <v>346</v>
      </c>
      <c r="E67" t="s">
        <v>357</v>
      </c>
      <c r="F67" t="s">
        <v>358</v>
      </c>
      <c r="G67" t="s">
        <v>359</v>
      </c>
      <c r="H67" t="s">
        <v>360</v>
      </c>
      <c r="J67" t="s">
        <v>344</v>
      </c>
      <c r="K67" t="s">
        <v>288</v>
      </c>
      <c r="L67" s="1" t="str">
        <f>HYPERLINK("https://hunterpcm.uk/portal/framework/23961/view", "https://hunterpcm.uk/portal/framework/23961/view")</f>
        <v>0</v>
      </c>
    </row>
    <row r="68" spans="1:12">
      <c r="A68">
        <v>30376</v>
      </c>
      <c r="B68" t="s">
        <v>24</v>
      </c>
      <c r="C68" t="s">
        <v>361</v>
      </c>
      <c r="D68" t="s">
        <v>346</v>
      </c>
      <c r="E68" t="s">
        <v>362</v>
      </c>
      <c r="F68" t="s">
        <v>363</v>
      </c>
      <c r="G68" t="s">
        <v>364</v>
      </c>
      <c r="H68" t="s">
        <v>365</v>
      </c>
      <c r="J68" t="s">
        <v>19</v>
      </c>
      <c r="K68" t="s">
        <v>288</v>
      </c>
      <c r="L68" s="1" t="str">
        <f>HYPERLINK("https://hunterpcm.uk/portal/framework/30376/view", "https://hunterpcm.uk/portal/framework/30376/view")</f>
        <v>0</v>
      </c>
    </row>
    <row r="69" spans="1:12">
      <c r="A69">
        <v>15732</v>
      </c>
      <c r="B69" t="s">
        <v>44</v>
      </c>
      <c r="C69" t="s">
        <v>366</v>
      </c>
      <c r="D69" t="s">
        <v>367</v>
      </c>
      <c r="E69" t="s">
        <v>368</v>
      </c>
      <c r="F69" t="s">
        <v>369</v>
      </c>
      <c r="G69" t="s">
        <v>370</v>
      </c>
      <c r="H69" t="s">
        <v>371</v>
      </c>
      <c r="J69" t="s">
        <v>51</v>
      </c>
      <c r="K69" t="s">
        <v>31</v>
      </c>
      <c r="L69" s="1" t="str">
        <f>HYPERLINK("https://hunterpcm.uk/portal/framework/15732/view", "https://hunterpcm.uk/portal/framework/15732/view")</f>
        <v>0</v>
      </c>
    </row>
    <row r="70" spans="1:12">
      <c r="A70">
        <v>19221</v>
      </c>
      <c r="B70" t="s">
        <v>44</v>
      </c>
      <c r="C70" t="s">
        <v>372</v>
      </c>
      <c r="D70" t="s">
        <v>373</v>
      </c>
      <c r="E70" t="s">
        <v>374</v>
      </c>
      <c r="F70" t="s">
        <v>375</v>
      </c>
      <c r="G70" t="s">
        <v>376</v>
      </c>
      <c r="H70" t="s">
        <v>377</v>
      </c>
      <c r="I70">
        <v>24</v>
      </c>
      <c r="J70" t="s">
        <v>51</v>
      </c>
      <c r="K70" t="s">
        <v>31</v>
      </c>
      <c r="L70" s="1" t="str">
        <f>HYPERLINK("https://hunterpcm.uk/portal/framework/19221/view", "https://hunterpcm.uk/portal/framework/19221/view")</f>
        <v>0</v>
      </c>
    </row>
    <row r="71" spans="1:12">
      <c r="A71">
        <v>32434</v>
      </c>
      <c r="B71" t="s">
        <v>44</v>
      </c>
      <c r="C71" t="s">
        <v>378</v>
      </c>
      <c r="D71" t="s">
        <v>367</v>
      </c>
      <c r="E71" t="s">
        <v>379</v>
      </c>
      <c r="F71" t="s">
        <v>380</v>
      </c>
      <c r="G71" t="s">
        <v>205</v>
      </c>
      <c r="H71" t="s">
        <v>104</v>
      </c>
      <c r="I71">
        <v>24</v>
      </c>
      <c r="J71" t="s">
        <v>152</v>
      </c>
      <c r="K71" t="s">
        <v>38</v>
      </c>
      <c r="L71" s="1" t="str">
        <f>HYPERLINK("https://hunterpcm.uk/portal/framework/32434/view", "https://hunterpcm.uk/portal/framework/32434/view")</f>
        <v>0</v>
      </c>
    </row>
    <row r="72" spans="1:12">
      <c r="A72">
        <v>20695</v>
      </c>
      <c r="B72" t="s">
        <v>44</v>
      </c>
      <c r="C72" t="s">
        <v>381</v>
      </c>
      <c r="D72" t="s">
        <v>367</v>
      </c>
      <c r="E72" t="s">
        <v>382</v>
      </c>
      <c r="F72" t="s">
        <v>383</v>
      </c>
      <c r="G72" t="s">
        <v>230</v>
      </c>
      <c r="H72" t="s">
        <v>384</v>
      </c>
      <c r="I72">
        <v>24</v>
      </c>
      <c r="J72" t="s">
        <v>51</v>
      </c>
      <c r="K72" t="s">
        <v>38</v>
      </c>
      <c r="L72" s="1" t="str">
        <f>HYPERLINK("https://hunterpcm.uk/portal/framework/20695/view", "https://hunterpcm.uk/portal/framework/20695/view")</f>
        <v>0</v>
      </c>
    </row>
    <row r="73" spans="1:12">
      <c r="A73">
        <v>20696</v>
      </c>
      <c r="B73" t="s">
        <v>44</v>
      </c>
      <c r="C73" t="s">
        <v>385</v>
      </c>
      <c r="D73" t="s">
        <v>367</v>
      </c>
      <c r="E73" t="s">
        <v>386</v>
      </c>
      <c r="F73" t="s">
        <v>387</v>
      </c>
      <c r="G73" t="s">
        <v>292</v>
      </c>
      <c r="H73" t="s">
        <v>293</v>
      </c>
      <c r="I73">
        <v>24</v>
      </c>
      <c r="J73" t="s">
        <v>78</v>
      </c>
      <c r="K73" t="s">
        <v>38</v>
      </c>
      <c r="L73" s="1" t="str">
        <f>HYPERLINK("https://hunterpcm.uk/portal/framework/20696/view", "https://hunterpcm.uk/portal/framework/20696/view")</f>
        <v>0</v>
      </c>
    </row>
    <row r="74" spans="1:12">
      <c r="A74">
        <v>11678</v>
      </c>
      <c r="B74" t="s">
        <v>388</v>
      </c>
      <c r="C74" t="s">
        <v>389</v>
      </c>
      <c r="D74" t="s">
        <v>390</v>
      </c>
      <c r="E74" t="s">
        <v>391</v>
      </c>
      <c r="F74" t="s">
        <v>392</v>
      </c>
      <c r="G74" t="s">
        <v>393</v>
      </c>
      <c r="H74" t="s">
        <v>104</v>
      </c>
      <c r="J74" t="s">
        <v>394</v>
      </c>
      <c r="K74" t="s">
        <v>31</v>
      </c>
      <c r="L74" s="1" t="str">
        <f>HYPERLINK("https://hunterpcm.uk/portal/framework/11678/view", "https://hunterpcm.uk/portal/framework/11678/view")</f>
        <v>0</v>
      </c>
    </row>
    <row r="75" spans="1:12">
      <c r="A75">
        <v>18833</v>
      </c>
      <c r="B75" t="s">
        <v>388</v>
      </c>
      <c r="C75" t="s">
        <v>395</v>
      </c>
      <c r="D75" t="s">
        <v>390</v>
      </c>
      <c r="E75" t="s">
        <v>396</v>
      </c>
      <c r="F75" t="s">
        <v>397</v>
      </c>
      <c r="G75" t="s">
        <v>398</v>
      </c>
      <c r="H75" t="s">
        <v>399</v>
      </c>
      <c r="J75" t="s">
        <v>394</v>
      </c>
      <c r="K75" t="s">
        <v>31</v>
      </c>
      <c r="L75" s="1" t="str">
        <f>HYPERLINK("https://hunterpcm.uk/portal/framework/18833/view", "https://hunterpcm.uk/portal/framework/18833/view")</f>
        <v>0</v>
      </c>
    </row>
    <row r="76" spans="1:12">
      <c r="A76">
        <v>18834</v>
      </c>
      <c r="B76" t="s">
        <v>388</v>
      </c>
      <c r="C76" t="s">
        <v>400</v>
      </c>
      <c r="D76" t="s">
        <v>390</v>
      </c>
      <c r="E76" t="s">
        <v>401</v>
      </c>
      <c r="F76" t="s">
        <v>402</v>
      </c>
      <c r="G76" t="s">
        <v>403</v>
      </c>
      <c r="H76" t="s">
        <v>220</v>
      </c>
      <c r="J76" t="s">
        <v>404</v>
      </c>
      <c r="K76" t="s">
        <v>31</v>
      </c>
      <c r="L76" s="1" t="str">
        <f>HYPERLINK("https://hunterpcm.uk/portal/framework/18834/view", "https://hunterpcm.uk/portal/framework/18834/view")</f>
        <v>0</v>
      </c>
    </row>
    <row r="77" spans="1:12">
      <c r="A77">
        <v>18835</v>
      </c>
      <c r="B77" t="s">
        <v>388</v>
      </c>
      <c r="C77" t="s">
        <v>405</v>
      </c>
      <c r="D77" t="s">
        <v>390</v>
      </c>
      <c r="E77" t="s">
        <v>406</v>
      </c>
      <c r="F77" t="s">
        <v>407</v>
      </c>
      <c r="G77" t="s">
        <v>408</v>
      </c>
      <c r="H77" t="s">
        <v>409</v>
      </c>
      <c r="I77">
        <v>12</v>
      </c>
      <c r="J77" t="s">
        <v>394</v>
      </c>
      <c r="K77" t="s">
        <v>31</v>
      </c>
      <c r="L77" s="1" t="str">
        <f>HYPERLINK("https://hunterpcm.uk/portal/framework/18835/view", "https://hunterpcm.uk/portal/framework/18835/view")</f>
        <v>0</v>
      </c>
    </row>
    <row r="78" spans="1:12">
      <c r="A78">
        <v>24656</v>
      </c>
      <c r="B78" t="s">
        <v>388</v>
      </c>
      <c r="C78" t="s">
        <v>410</v>
      </c>
      <c r="D78" t="s">
        <v>390</v>
      </c>
      <c r="E78" t="s">
        <v>411</v>
      </c>
      <c r="F78" t="s">
        <v>412</v>
      </c>
      <c r="G78" t="s">
        <v>161</v>
      </c>
      <c r="H78" t="s">
        <v>162</v>
      </c>
      <c r="I78">
        <v>12</v>
      </c>
      <c r="J78" t="s">
        <v>404</v>
      </c>
      <c r="K78" t="s">
        <v>31</v>
      </c>
      <c r="L78" s="1" t="str">
        <f>HYPERLINK("https://hunterpcm.uk/portal/framework/24656/view", "https://hunterpcm.uk/portal/framework/24656/view")</f>
        <v>0</v>
      </c>
    </row>
    <row r="79" spans="1:12">
      <c r="A79">
        <v>26240</v>
      </c>
      <c r="B79" t="s">
        <v>388</v>
      </c>
      <c r="C79" t="s">
        <v>413</v>
      </c>
      <c r="D79" t="s">
        <v>414</v>
      </c>
      <c r="E79" t="s">
        <v>415</v>
      </c>
      <c r="F79" t="s">
        <v>416</v>
      </c>
      <c r="G79" t="s">
        <v>417</v>
      </c>
      <c r="H79" t="s">
        <v>418</v>
      </c>
      <c r="J79" t="s">
        <v>404</v>
      </c>
      <c r="K79" t="s">
        <v>419</v>
      </c>
      <c r="L79" s="1" t="str">
        <f>HYPERLINK("https://hunterpcm.uk/portal/framework/26240/view", "https://hunterpcm.uk/portal/framework/26240/view")</f>
        <v>0</v>
      </c>
    </row>
    <row r="80" spans="1:12">
      <c r="A80">
        <v>26576</v>
      </c>
      <c r="B80" t="s">
        <v>388</v>
      </c>
      <c r="C80" t="s">
        <v>420</v>
      </c>
      <c r="D80" t="s">
        <v>390</v>
      </c>
      <c r="E80" t="s">
        <v>421</v>
      </c>
      <c r="F80" t="s">
        <v>422</v>
      </c>
      <c r="G80" t="s">
        <v>219</v>
      </c>
      <c r="H80" t="s">
        <v>423</v>
      </c>
      <c r="I80">
        <v>12</v>
      </c>
      <c r="J80" t="s">
        <v>404</v>
      </c>
      <c r="K80" t="s">
        <v>31</v>
      </c>
      <c r="L80" s="1" t="str">
        <f>HYPERLINK("https://hunterpcm.uk/portal/framework/26576/view", "https://hunterpcm.uk/portal/framework/26576/view")</f>
        <v>0</v>
      </c>
    </row>
    <row r="81" spans="1:12">
      <c r="A81">
        <v>24657</v>
      </c>
      <c r="B81" t="s">
        <v>388</v>
      </c>
      <c r="C81" t="s">
        <v>424</v>
      </c>
      <c r="D81" t="s">
        <v>390</v>
      </c>
      <c r="E81" t="s">
        <v>425</v>
      </c>
      <c r="F81" t="s">
        <v>426</v>
      </c>
      <c r="G81" t="s">
        <v>427</v>
      </c>
      <c r="H81" t="s">
        <v>428</v>
      </c>
      <c r="I81">
        <v>12</v>
      </c>
      <c r="J81" t="s">
        <v>404</v>
      </c>
      <c r="K81" t="s">
        <v>31</v>
      </c>
      <c r="L81" s="1" t="str">
        <f>HYPERLINK("https://hunterpcm.uk/portal/framework/24657/view", "https://hunterpcm.uk/portal/framework/24657/view")</f>
        <v>0</v>
      </c>
    </row>
    <row r="82" spans="1:12">
      <c r="A82">
        <v>21982</v>
      </c>
      <c r="B82" t="s">
        <v>388</v>
      </c>
      <c r="C82" t="s">
        <v>429</v>
      </c>
      <c r="D82" t="s">
        <v>390</v>
      </c>
      <c r="E82" t="s">
        <v>430</v>
      </c>
      <c r="F82" t="s">
        <v>431</v>
      </c>
      <c r="G82" t="s">
        <v>432</v>
      </c>
      <c r="H82" t="s">
        <v>433</v>
      </c>
      <c r="J82" t="s">
        <v>404</v>
      </c>
      <c r="K82" t="s">
        <v>196</v>
      </c>
      <c r="L82" s="1" t="str">
        <f>HYPERLINK("https://hunterpcm.uk/portal/framework/21982/view", "https://hunterpcm.uk/portal/framework/21982/view")</f>
        <v>0</v>
      </c>
    </row>
    <row r="83" spans="1:12">
      <c r="A83">
        <v>32900</v>
      </c>
      <c r="B83" t="s">
        <v>388</v>
      </c>
      <c r="C83" t="s">
        <v>434</v>
      </c>
      <c r="D83" t="s">
        <v>414</v>
      </c>
      <c r="E83" t="s">
        <v>435</v>
      </c>
      <c r="F83" t="s">
        <v>436</v>
      </c>
      <c r="G83" t="s">
        <v>437</v>
      </c>
      <c r="H83" t="s">
        <v>438</v>
      </c>
      <c r="I83">
        <v>24</v>
      </c>
      <c r="J83" t="s">
        <v>404</v>
      </c>
      <c r="K83" t="s">
        <v>38</v>
      </c>
      <c r="L83" s="1" t="str">
        <f>HYPERLINK("https://hunterpcm.uk/portal/framework/32900/view", "https://hunterpcm.uk/portal/framework/32900/view")</f>
        <v>0</v>
      </c>
    </row>
    <row r="84" spans="1:12">
      <c r="A84">
        <v>20632</v>
      </c>
      <c r="B84" t="s">
        <v>388</v>
      </c>
      <c r="C84" t="s">
        <v>439</v>
      </c>
      <c r="D84" t="s">
        <v>390</v>
      </c>
      <c r="E84" t="s">
        <v>440</v>
      </c>
      <c r="F84" t="s">
        <v>441</v>
      </c>
      <c r="G84" t="s">
        <v>123</v>
      </c>
      <c r="H84" t="s">
        <v>94</v>
      </c>
      <c r="I84">
        <v>24</v>
      </c>
      <c r="J84" t="s">
        <v>404</v>
      </c>
      <c r="K84" t="s">
        <v>38</v>
      </c>
      <c r="L84" s="1" t="str">
        <f>HYPERLINK("https://hunterpcm.uk/portal/framework/20632/view", "https://hunterpcm.uk/portal/framework/20632/view")</f>
        <v>0</v>
      </c>
    </row>
    <row r="85" spans="1:12">
      <c r="A85">
        <v>20668</v>
      </c>
      <c r="B85" t="s">
        <v>388</v>
      </c>
      <c r="C85" t="s">
        <v>442</v>
      </c>
      <c r="D85" t="s">
        <v>390</v>
      </c>
      <c r="E85" t="s">
        <v>443</v>
      </c>
      <c r="F85" t="s">
        <v>444</v>
      </c>
      <c r="G85" t="s">
        <v>209</v>
      </c>
      <c r="H85" t="s">
        <v>18</v>
      </c>
      <c r="I85">
        <v>12</v>
      </c>
      <c r="J85" t="s">
        <v>404</v>
      </c>
      <c r="K85" t="s">
        <v>38</v>
      </c>
      <c r="L85" s="1" t="str">
        <f>HYPERLINK("https://hunterpcm.uk/portal/framework/20668/view", "https://hunterpcm.uk/portal/framework/20668/view")</f>
        <v>0</v>
      </c>
    </row>
    <row r="86" spans="1:12">
      <c r="A86">
        <v>32096</v>
      </c>
      <c r="B86" t="s">
        <v>388</v>
      </c>
      <c r="C86" t="s">
        <v>445</v>
      </c>
      <c r="D86" t="s">
        <v>390</v>
      </c>
      <c r="E86" t="s">
        <v>446</v>
      </c>
      <c r="F86" t="s">
        <v>447</v>
      </c>
      <c r="G86" t="s">
        <v>448</v>
      </c>
      <c r="H86" t="s">
        <v>449</v>
      </c>
      <c r="I86">
        <v>-1</v>
      </c>
      <c r="J86" t="s">
        <v>404</v>
      </c>
      <c r="K86" t="s">
        <v>324</v>
      </c>
      <c r="L86" s="1" t="str">
        <f>HYPERLINK("https://hunterpcm.uk/portal/framework/32096/view", "https://hunterpcm.uk/portal/framework/32096/view")</f>
        <v>0</v>
      </c>
    </row>
    <row r="87" spans="1:12">
      <c r="A87">
        <v>18946</v>
      </c>
      <c r="B87" t="s">
        <v>12</v>
      </c>
      <c r="C87" t="s">
        <v>450</v>
      </c>
      <c r="D87" t="s">
        <v>14</v>
      </c>
      <c r="E87" t="s">
        <v>451</v>
      </c>
      <c r="F87" t="s">
        <v>452</v>
      </c>
      <c r="G87" t="s">
        <v>453</v>
      </c>
      <c r="H87" t="s">
        <v>454</v>
      </c>
      <c r="J87" t="s">
        <v>19</v>
      </c>
      <c r="K87" t="s">
        <v>31</v>
      </c>
      <c r="L87" s="1" t="str">
        <f>HYPERLINK("https://hunterpcm.uk/portal/framework/18946/view", "https://hunterpcm.uk/portal/framework/18946/view")</f>
        <v>0</v>
      </c>
    </row>
    <row r="88" spans="1:12">
      <c r="A88">
        <v>26633</v>
      </c>
      <c r="B88" t="s">
        <v>12</v>
      </c>
      <c r="C88" t="s">
        <v>455</v>
      </c>
      <c r="D88" t="s">
        <v>14</v>
      </c>
      <c r="E88" t="s">
        <v>456</v>
      </c>
      <c r="F88" t="s">
        <v>457</v>
      </c>
      <c r="G88" t="s">
        <v>209</v>
      </c>
      <c r="H88" t="s">
        <v>18</v>
      </c>
      <c r="I88">
        <v>12</v>
      </c>
      <c r="J88" t="s">
        <v>19</v>
      </c>
      <c r="K88" t="s">
        <v>31</v>
      </c>
      <c r="L88" s="1" t="str">
        <f>HYPERLINK("https://hunterpcm.uk/portal/framework/26633/view", "https://hunterpcm.uk/portal/framework/26633/view")</f>
        <v>0</v>
      </c>
    </row>
    <row r="89" spans="1:12">
      <c r="A89">
        <v>23477</v>
      </c>
      <c r="B89" t="s">
        <v>12</v>
      </c>
      <c r="C89" t="s">
        <v>458</v>
      </c>
      <c r="D89" t="s">
        <v>14</v>
      </c>
      <c r="E89" t="s">
        <v>459</v>
      </c>
      <c r="F89" t="s">
        <v>460</v>
      </c>
      <c r="G89" t="s">
        <v>128</v>
      </c>
      <c r="H89" t="s">
        <v>129</v>
      </c>
      <c r="I89">
        <v>24</v>
      </c>
      <c r="J89" t="s">
        <v>19</v>
      </c>
      <c r="K89" t="s">
        <v>31</v>
      </c>
      <c r="L89" s="1" t="str">
        <f>HYPERLINK("https://hunterpcm.uk/portal/framework/23477/view", "https://hunterpcm.uk/portal/framework/23477/view")</f>
        <v>0</v>
      </c>
    </row>
    <row r="90" spans="1:12">
      <c r="A90">
        <v>23478</v>
      </c>
      <c r="B90" t="s">
        <v>12</v>
      </c>
      <c r="C90" t="s">
        <v>461</v>
      </c>
      <c r="D90" t="s">
        <v>14</v>
      </c>
      <c r="E90" t="s">
        <v>462</v>
      </c>
      <c r="F90" t="s">
        <v>463</v>
      </c>
      <c r="G90" t="s">
        <v>464</v>
      </c>
      <c r="H90" t="s">
        <v>465</v>
      </c>
      <c r="I90">
        <v>24</v>
      </c>
      <c r="J90" t="s">
        <v>19</v>
      </c>
      <c r="K90" t="s">
        <v>31</v>
      </c>
      <c r="L90" s="1" t="str">
        <f>HYPERLINK("https://hunterpcm.uk/portal/framework/23478/view", "https://hunterpcm.uk/portal/framework/23478/view")</f>
        <v>0</v>
      </c>
    </row>
    <row r="91" spans="1:12">
      <c r="A91">
        <v>29061</v>
      </c>
      <c r="B91" t="s">
        <v>12</v>
      </c>
      <c r="C91" t="s">
        <v>466</v>
      </c>
      <c r="D91" t="s">
        <v>14</v>
      </c>
      <c r="E91" t="s">
        <v>467</v>
      </c>
      <c r="F91" t="s">
        <v>468</v>
      </c>
      <c r="G91" t="s">
        <v>469</v>
      </c>
      <c r="H91" t="s">
        <v>470</v>
      </c>
      <c r="I91">
        <v>24</v>
      </c>
      <c r="J91" t="s">
        <v>19</v>
      </c>
      <c r="K91" t="s">
        <v>31</v>
      </c>
      <c r="L91" s="1" t="str">
        <f>HYPERLINK("https://hunterpcm.uk/portal/framework/29061/view", "https://hunterpcm.uk/portal/framework/29061/view")</f>
        <v>0</v>
      </c>
    </row>
    <row r="92" spans="1:12">
      <c r="A92">
        <v>29062</v>
      </c>
      <c r="B92" t="s">
        <v>12</v>
      </c>
      <c r="C92" t="s">
        <v>471</v>
      </c>
      <c r="D92" t="s">
        <v>14</v>
      </c>
      <c r="E92" t="s">
        <v>472</v>
      </c>
      <c r="F92" t="s">
        <v>473</v>
      </c>
      <c r="G92" t="s">
        <v>113</v>
      </c>
      <c r="H92" t="s">
        <v>470</v>
      </c>
      <c r="I92">
        <v>12</v>
      </c>
      <c r="J92" t="s">
        <v>19</v>
      </c>
      <c r="K92" t="s">
        <v>31</v>
      </c>
      <c r="L92" s="1" t="str">
        <f>HYPERLINK("https://hunterpcm.uk/portal/framework/29062/view", "https://hunterpcm.uk/portal/framework/29062/view")</f>
        <v>0</v>
      </c>
    </row>
    <row r="93" spans="1:12">
      <c r="A93">
        <v>29063</v>
      </c>
      <c r="B93" t="s">
        <v>12</v>
      </c>
      <c r="C93" t="s">
        <v>474</v>
      </c>
      <c r="D93" t="s">
        <v>14</v>
      </c>
      <c r="E93" t="s">
        <v>475</v>
      </c>
      <c r="F93" t="s">
        <v>476</v>
      </c>
      <c r="G93" t="s">
        <v>469</v>
      </c>
      <c r="H93" t="s">
        <v>470</v>
      </c>
      <c r="I93">
        <v>24</v>
      </c>
      <c r="J93" t="s">
        <v>19</v>
      </c>
      <c r="K93" t="s">
        <v>31</v>
      </c>
      <c r="L93" s="1" t="str">
        <f>HYPERLINK("https://hunterpcm.uk/portal/framework/29063/view", "https://hunterpcm.uk/portal/framework/29063/view")</f>
        <v>0</v>
      </c>
    </row>
    <row r="94" spans="1:12">
      <c r="A94">
        <v>34104</v>
      </c>
      <c r="B94" t="s">
        <v>12</v>
      </c>
      <c r="C94" t="s">
        <v>477</v>
      </c>
      <c r="D94" t="s">
        <v>14</v>
      </c>
      <c r="E94" t="s">
        <v>478</v>
      </c>
      <c r="F94" t="s">
        <v>479</v>
      </c>
      <c r="G94" t="s">
        <v>480</v>
      </c>
      <c r="H94" t="s">
        <v>481</v>
      </c>
      <c r="J94" t="s">
        <v>19</v>
      </c>
      <c r="K94" t="s">
        <v>288</v>
      </c>
      <c r="L94" s="1" t="str">
        <f>HYPERLINK("https://hunterpcm.uk/portal/framework/34104/view", "https://hunterpcm.uk/portal/framework/34104/view")</f>
        <v>0</v>
      </c>
    </row>
    <row r="95" spans="1:12">
      <c r="A95">
        <v>34105</v>
      </c>
      <c r="B95" t="s">
        <v>12</v>
      </c>
      <c r="C95" t="s">
        <v>482</v>
      </c>
      <c r="D95" t="s">
        <v>14</v>
      </c>
      <c r="E95" t="s">
        <v>483</v>
      </c>
      <c r="F95" t="s">
        <v>484</v>
      </c>
      <c r="G95" t="s">
        <v>480</v>
      </c>
      <c r="H95" t="s">
        <v>485</v>
      </c>
      <c r="J95" t="s">
        <v>19</v>
      </c>
      <c r="K95" t="s">
        <v>288</v>
      </c>
      <c r="L95" s="1" t="str">
        <f>HYPERLINK("https://hunterpcm.uk/portal/framework/34105/view", "https://hunterpcm.uk/portal/framework/34105/view")</f>
        <v>0</v>
      </c>
    </row>
    <row r="96" spans="1:12">
      <c r="A96">
        <v>34107</v>
      </c>
      <c r="B96" t="s">
        <v>12</v>
      </c>
      <c r="C96" t="s">
        <v>486</v>
      </c>
      <c r="D96" t="s">
        <v>14</v>
      </c>
      <c r="E96" t="s">
        <v>487</v>
      </c>
      <c r="F96" t="s">
        <v>488</v>
      </c>
      <c r="G96" t="s">
        <v>480</v>
      </c>
      <c r="H96" t="s">
        <v>485</v>
      </c>
      <c r="J96" t="s">
        <v>19</v>
      </c>
      <c r="K96" t="s">
        <v>288</v>
      </c>
      <c r="L96" s="1" t="str">
        <f>HYPERLINK("https://hunterpcm.uk/portal/framework/34107/view", "https://hunterpcm.uk/portal/framework/34107/view")</f>
        <v>0</v>
      </c>
    </row>
    <row r="97" spans="1:12">
      <c r="A97">
        <v>34108</v>
      </c>
      <c r="B97" t="s">
        <v>12</v>
      </c>
      <c r="C97" t="s">
        <v>489</v>
      </c>
      <c r="D97" t="s">
        <v>14</v>
      </c>
      <c r="E97" t="s">
        <v>490</v>
      </c>
      <c r="F97" t="s">
        <v>491</v>
      </c>
      <c r="G97" t="s">
        <v>492</v>
      </c>
      <c r="H97" t="s">
        <v>493</v>
      </c>
      <c r="J97" t="s">
        <v>19</v>
      </c>
      <c r="K97" t="s">
        <v>288</v>
      </c>
      <c r="L97" s="1" t="str">
        <f>HYPERLINK("https://hunterpcm.uk/portal/framework/34108/view", "https://hunterpcm.uk/portal/framework/34108/view")</f>
        <v>0</v>
      </c>
    </row>
    <row r="98" spans="1:12">
      <c r="A98">
        <v>34109</v>
      </c>
      <c r="B98" t="s">
        <v>12</v>
      </c>
      <c r="C98" t="s">
        <v>494</v>
      </c>
      <c r="D98" t="s">
        <v>14</v>
      </c>
      <c r="E98" t="s">
        <v>495</v>
      </c>
      <c r="F98" t="s">
        <v>468</v>
      </c>
      <c r="G98" t="s">
        <v>492</v>
      </c>
      <c r="H98" t="s">
        <v>493</v>
      </c>
      <c r="J98" t="s">
        <v>19</v>
      </c>
      <c r="K98" t="s">
        <v>288</v>
      </c>
      <c r="L98" s="1" t="str">
        <f>HYPERLINK("https://hunterpcm.uk/portal/framework/34109/view", "https://hunterpcm.uk/portal/framework/34109/view")</f>
        <v>0</v>
      </c>
    </row>
    <row r="99" spans="1:12">
      <c r="A99">
        <v>20810</v>
      </c>
      <c r="B99" t="s">
        <v>388</v>
      </c>
      <c r="C99" t="s">
        <v>496</v>
      </c>
      <c r="D99" t="s">
        <v>414</v>
      </c>
      <c r="E99" t="s">
        <v>497</v>
      </c>
      <c r="F99" t="s">
        <v>498</v>
      </c>
      <c r="G99" t="s">
        <v>499</v>
      </c>
      <c r="H99" t="s">
        <v>500</v>
      </c>
      <c r="I99">
        <v>24</v>
      </c>
      <c r="J99" t="s">
        <v>404</v>
      </c>
      <c r="K99" t="s">
        <v>419</v>
      </c>
      <c r="L99" s="1" t="str">
        <f>HYPERLINK("https://hunterpcm.uk/portal/framework/20810/view", "https://hunterpcm.uk/portal/framework/20810/view")</f>
        <v>0</v>
      </c>
    </row>
    <row r="100" spans="1:12">
      <c r="A100">
        <v>22554</v>
      </c>
      <c r="B100" t="s">
        <v>501</v>
      </c>
      <c r="C100" t="s">
        <v>502</v>
      </c>
      <c r="D100" t="s">
        <v>503</v>
      </c>
      <c r="E100" t="s">
        <v>504</v>
      </c>
      <c r="F100" t="s">
        <v>505</v>
      </c>
      <c r="G100" t="s">
        <v>108</v>
      </c>
      <c r="H100" t="s">
        <v>506</v>
      </c>
      <c r="I100">
        <v>12</v>
      </c>
      <c r="J100" t="s">
        <v>404</v>
      </c>
      <c r="K100" t="s">
        <v>31</v>
      </c>
      <c r="L100" s="1" t="str">
        <f>HYPERLINK("https://hunterpcm.uk/portal/framework/22554/view", "https://hunterpcm.uk/portal/framework/22554/view")</f>
        <v>0</v>
      </c>
    </row>
    <row r="101" spans="1:12">
      <c r="A101">
        <v>24877</v>
      </c>
      <c r="B101" t="s">
        <v>44</v>
      </c>
      <c r="C101" t="s">
        <v>507</v>
      </c>
      <c r="D101" t="s">
        <v>142</v>
      </c>
      <c r="E101" t="s">
        <v>508</v>
      </c>
      <c r="F101" t="s">
        <v>509</v>
      </c>
      <c r="G101" t="s">
        <v>510</v>
      </c>
      <c r="H101" t="s">
        <v>334</v>
      </c>
      <c r="J101" t="s">
        <v>78</v>
      </c>
      <c r="K101" t="s">
        <v>511</v>
      </c>
      <c r="L101" s="1" t="str">
        <f>HYPERLINK("https://hunterpcm.uk/portal/framework/24877/view", "https://hunterpcm.uk/portal/framework/24877/view")</f>
        <v>0</v>
      </c>
    </row>
    <row r="102" spans="1:12">
      <c r="A102">
        <v>29199</v>
      </c>
      <c r="B102" t="s">
        <v>501</v>
      </c>
      <c r="C102" t="s">
        <v>512</v>
      </c>
      <c r="D102" t="s">
        <v>513</v>
      </c>
      <c r="E102" t="s">
        <v>514</v>
      </c>
      <c r="F102" t="s">
        <v>515</v>
      </c>
      <c r="G102" t="s">
        <v>516</v>
      </c>
      <c r="H102" t="s">
        <v>517</v>
      </c>
      <c r="I102">
        <v>12</v>
      </c>
      <c r="J102" t="s">
        <v>394</v>
      </c>
      <c r="K102" t="s">
        <v>38</v>
      </c>
      <c r="L102" s="1" t="str">
        <f>HYPERLINK("https://hunterpcm.uk/portal/framework/29199/view", "https://hunterpcm.uk/portal/framework/29199/view")</f>
        <v>0</v>
      </c>
    </row>
    <row r="103" spans="1:12">
      <c r="A103">
        <v>20672</v>
      </c>
      <c r="B103" t="s">
        <v>44</v>
      </c>
      <c r="C103" t="s">
        <v>518</v>
      </c>
      <c r="D103" t="s">
        <v>519</v>
      </c>
      <c r="E103" t="s">
        <v>520</v>
      </c>
      <c r="F103" t="s">
        <v>521</v>
      </c>
      <c r="G103" t="s">
        <v>522</v>
      </c>
      <c r="H103" t="s">
        <v>355</v>
      </c>
      <c r="I103">
        <v>24</v>
      </c>
      <c r="J103" t="s">
        <v>19</v>
      </c>
      <c r="K103" t="s">
        <v>38</v>
      </c>
      <c r="L103" s="1" t="str">
        <f>HYPERLINK("https://hunterpcm.uk/portal/framework/20672/view", "https://hunterpcm.uk/portal/framework/20672/view")</f>
        <v>0</v>
      </c>
    </row>
    <row r="104" spans="1:12">
      <c r="A104">
        <v>20680</v>
      </c>
      <c r="B104" t="s">
        <v>501</v>
      </c>
      <c r="C104" t="s">
        <v>523</v>
      </c>
      <c r="D104" t="s">
        <v>513</v>
      </c>
      <c r="E104" t="s">
        <v>524</v>
      </c>
      <c r="F104" t="s">
        <v>525</v>
      </c>
      <c r="G104" t="s">
        <v>103</v>
      </c>
      <c r="H104" t="s">
        <v>104</v>
      </c>
      <c r="I104">
        <v>12</v>
      </c>
      <c r="J104" t="s">
        <v>394</v>
      </c>
      <c r="K104" t="s">
        <v>38</v>
      </c>
      <c r="L104" s="1" t="str">
        <f>HYPERLINK("https://hunterpcm.uk/portal/framework/20680/view", "https://hunterpcm.uk/portal/framework/20680/view")</f>
        <v>0</v>
      </c>
    </row>
    <row r="105" spans="1:12">
      <c r="A105">
        <v>10639</v>
      </c>
      <c r="B105" t="s">
        <v>501</v>
      </c>
      <c r="C105" t="s">
        <v>526</v>
      </c>
      <c r="D105" t="s">
        <v>513</v>
      </c>
      <c r="E105" t="s">
        <v>527</v>
      </c>
      <c r="F105" t="s">
        <v>528</v>
      </c>
      <c r="G105" t="s">
        <v>529</v>
      </c>
      <c r="H105" t="s">
        <v>530</v>
      </c>
      <c r="I105">
        <v>12</v>
      </c>
      <c r="J105" t="s">
        <v>531</v>
      </c>
      <c r="K105" t="s">
        <v>31</v>
      </c>
      <c r="L105" s="1" t="str">
        <f>HYPERLINK("https://hunterpcm.uk/portal/framework/10639/view", "https://hunterpcm.uk/portal/framework/10639/view")</f>
        <v>0</v>
      </c>
    </row>
    <row r="106" spans="1:12">
      <c r="A106">
        <v>22990</v>
      </c>
      <c r="B106" t="s">
        <v>532</v>
      </c>
      <c r="C106" t="s">
        <v>533</v>
      </c>
      <c r="D106" t="s">
        <v>513</v>
      </c>
      <c r="E106" t="s">
        <v>534</v>
      </c>
      <c r="F106" t="s">
        <v>535</v>
      </c>
      <c r="G106" t="s">
        <v>536</v>
      </c>
      <c r="H106" t="s">
        <v>537</v>
      </c>
      <c r="J106" t="s">
        <v>531</v>
      </c>
      <c r="K106" t="s">
        <v>31</v>
      </c>
      <c r="L106" s="1" t="str">
        <f>HYPERLINK("https://hunterpcm.uk/portal/framework/22990/view", "https://hunterpcm.uk/portal/framework/22990/view")</f>
        <v>0</v>
      </c>
    </row>
    <row r="107" spans="1:12">
      <c r="A107">
        <v>18873</v>
      </c>
      <c r="B107" t="s">
        <v>501</v>
      </c>
      <c r="C107" t="s">
        <v>538</v>
      </c>
      <c r="D107" t="s">
        <v>513</v>
      </c>
      <c r="E107" t="s">
        <v>539</v>
      </c>
      <c r="F107" t="s">
        <v>540</v>
      </c>
      <c r="G107" t="s">
        <v>541</v>
      </c>
      <c r="H107" t="s">
        <v>470</v>
      </c>
      <c r="I107">
        <v>12</v>
      </c>
      <c r="J107" t="s">
        <v>394</v>
      </c>
      <c r="K107" t="s">
        <v>31</v>
      </c>
      <c r="L107" s="1" t="str">
        <f>HYPERLINK("https://hunterpcm.uk/portal/framework/18873/view", "https://hunterpcm.uk/portal/framework/18873/view")</f>
        <v>0</v>
      </c>
    </row>
    <row r="108" spans="1:12">
      <c r="A108">
        <v>22553</v>
      </c>
      <c r="B108" t="s">
        <v>542</v>
      </c>
      <c r="C108" t="s">
        <v>543</v>
      </c>
      <c r="D108" t="s">
        <v>513</v>
      </c>
      <c r="E108" t="s">
        <v>544</v>
      </c>
      <c r="F108" t="s">
        <v>545</v>
      </c>
      <c r="G108" t="s">
        <v>480</v>
      </c>
      <c r="H108" t="s">
        <v>481</v>
      </c>
      <c r="I108">
        <v>12</v>
      </c>
      <c r="J108" t="s">
        <v>394</v>
      </c>
      <c r="K108" t="s">
        <v>31</v>
      </c>
      <c r="L108" s="1" t="str">
        <f>HYPERLINK("https://hunterpcm.uk/portal/framework/22553/view", "https://hunterpcm.uk/portal/framework/22553/view")</f>
        <v>0</v>
      </c>
    </row>
    <row r="109" spans="1:12">
      <c r="A109">
        <v>22556</v>
      </c>
      <c r="B109" t="s">
        <v>501</v>
      </c>
      <c r="C109" t="s">
        <v>546</v>
      </c>
      <c r="D109" t="s">
        <v>513</v>
      </c>
      <c r="E109" t="s">
        <v>547</v>
      </c>
      <c r="F109" t="s">
        <v>548</v>
      </c>
      <c r="G109" t="s">
        <v>549</v>
      </c>
      <c r="H109" t="s">
        <v>550</v>
      </c>
      <c r="I109">
        <v>12</v>
      </c>
      <c r="J109" t="s">
        <v>531</v>
      </c>
      <c r="K109" t="s">
        <v>31</v>
      </c>
      <c r="L109" s="1" t="str">
        <f>HYPERLINK("https://hunterpcm.uk/portal/framework/22556/view", "https://hunterpcm.uk/portal/framework/22556/view")</f>
        <v>0</v>
      </c>
    </row>
    <row r="110" spans="1:12">
      <c r="A110">
        <v>17636</v>
      </c>
      <c r="B110" t="s">
        <v>532</v>
      </c>
      <c r="C110" t="s">
        <v>551</v>
      </c>
      <c r="D110" t="s">
        <v>513</v>
      </c>
      <c r="E110" t="s">
        <v>552</v>
      </c>
      <c r="F110" t="s">
        <v>553</v>
      </c>
      <c r="G110" t="s">
        <v>554</v>
      </c>
      <c r="H110" t="s">
        <v>555</v>
      </c>
      <c r="I110">
        <v>12</v>
      </c>
      <c r="J110" t="s">
        <v>531</v>
      </c>
      <c r="K110" t="s">
        <v>31</v>
      </c>
      <c r="L110" s="1" t="str">
        <f>HYPERLINK("https://hunterpcm.uk/portal/framework/17636/view", "https://hunterpcm.uk/portal/framework/17636/view")</f>
        <v>0</v>
      </c>
    </row>
    <row r="111" spans="1:12">
      <c r="A111">
        <v>22884</v>
      </c>
      <c r="B111" t="s">
        <v>542</v>
      </c>
      <c r="C111" t="s">
        <v>556</v>
      </c>
      <c r="D111" t="s">
        <v>513</v>
      </c>
      <c r="E111" t="s">
        <v>557</v>
      </c>
      <c r="F111" t="s">
        <v>558</v>
      </c>
      <c r="G111" t="s">
        <v>559</v>
      </c>
      <c r="H111" t="s">
        <v>560</v>
      </c>
      <c r="I111">
        <v>12</v>
      </c>
      <c r="J111" t="s">
        <v>531</v>
      </c>
      <c r="K111" t="s">
        <v>31</v>
      </c>
      <c r="L111" s="1" t="str">
        <f>HYPERLINK("https://hunterpcm.uk/portal/framework/22884/view", "https://hunterpcm.uk/portal/framework/22884/view")</f>
        <v>0</v>
      </c>
    </row>
    <row r="112" spans="1:12">
      <c r="A112">
        <v>28924</v>
      </c>
      <c r="B112" t="s">
        <v>501</v>
      </c>
      <c r="C112" t="s">
        <v>561</v>
      </c>
      <c r="D112" t="s">
        <v>513</v>
      </c>
      <c r="E112" t="s">
        <v>562</v>
      </c>
      <c r="F112" t="s">
        <v>563</v>
      </c>
      <c r="G112" t="s">
        <v>564</v>
      </c>
      <c r="H112" t="s">
        <v>565</v>
      </c>
      <c r="J112" t="s">
        <v>394</v>
      </c>
      <c r="K112" t="s">
        <v>31</v>
      </c>
      <c r="L112" s="1" t="str">
        <f>HYPERLINK("https://hunterpcm.uk/portal/framework/28924/view", "https://hunterpcm.uk/portal/framework/28924/view")</f>
        <v>0</v>
      </c>
    </row>
    <row r="113" spans="1:12">
      <c r="A113">
        <v>24467</v>
      </c>
      <c r="B113" t="s">
        <v>542</v>
      </c>
      <c r="C113" t="s">
        <v>566</v>
      </c>
      <c r="D113" t="s">
        <v>513</v>
      </c>
      <c r="E113" t="s">
        <v>567</v>
      </c>
      <c r="F113" t="s">
        <v>568</v>
      </c>
      <c r="G113" t="s">
        <v>569</v>
      </c>
      <c r="H113" t="s">
        <v>423</v>
      </c>
      <c r="I113">
        <v>24</v>
      </c>
      <c r="J113" t="s">
        <v>531</v>
      </c>
      <c r="K113" t="s">
        <v>84</v>
      </c>
      <c r="L113" s="1" t="str">
        <f>HYPERLINK("https://hunterpcm.uk/portal/framework/24467/view", "https://hunterpcm.uk/portal/framework/24467/view")</f>
        <v>0</v>
      </c>
    </row>
    <row r="114" spans="1:12">
      <c r="A114">
        <v>33900</v>
      </c>
      <c r="B114" t="s">
        <v>501</v>
      </c>
      <c r="C114" t="s">
        <v>570</v>
      </c>
      <c r="D114" t="s">
        <v>513</v>
      </c>
      <c r="E114" t="s">
        <v>571</v>
      </c>
      <c r="F114" t="s">
        <v>572</v>
      </c>
      <c r="G114" t="s">
        <v>292</v>
      </c>
      <c r="H114" t="s">
        <v>573</v>
      </c>
      <c r="I114">
        <v>24</v>
      </c>
      <c r="J114" t="s">
        <v>394</v>
      </c>
      <c r="K114" t="s">
        <v>38</v>
      </c>
      <c r="L114" s="1" t="str">
        <f>HYPERLINK("https://hunterpcm.uk/portal/framework/33900/view", "https://hunterpcm.uk/portal/framework/33900/view")</f>
        <v>0</v>
      </c>
    </row>
    <row r="115" spans="1:12">
      <c r="A115">
        <v>20666</v>
      </c>
      <c r="B115" t="s">
        <v>501</v>
      </c>
      <c r="C115" t="s">
        <v>574</v>
      </c>
      <c r="D115" t="s">
        <v>513</v>
      </c>
      <c r="E115" t="s">
        <v>575</v>
      </c>
      <c r="F115" t="s">
        <v>576</v>
      </c>
      <c r="G115" t="s">
        <v>577</v>
      </c>
      <c r="H115" t="s">
        <v>36</v>
      </c>
      <c r="I115">
        <v>24</v>
      </c>
      <c r="J115" t="s">
        <v>531</v>
      </c>
      <c r="K115" t="s">
        <v>38</v>
      </c>
      <c r="L115" s="1" t="str">
        <f>HYPERLINK("https://hunterpcm.uk/portal/framework/20666/view", "https://hunterpcm.uk/portal/framework/20666/view")</f>
        <v>0</v>
      </c>
    </row>
    <row r="116" spans="1:12">
      <c r="A116">
        <v>24471</v>
      </c>
      <c r="B116" t="s">
        <v>532</v>
      </c>
      <c r="C116" t="s">
        <v>578</v>
      </c>
      <c r="D116" t="s">
        <v>513</v>
      </c>
      <c r="E116" t="s">
        <v>579</v>
      </c>
      <c r="F116" t="s">
        <v>580</v>
      </c>
      <c r="G116" t="s">
        <v>581</v>
      </c>
      <c r="H116" t="s">
        <v>470</v>
      </c>
      <c r="J116" t="s">
        <v>531</v>
      </c>
      <c r="K116" t="s">
        <v>324</v>
      </c>
      <c r="L116" s="1" t="str">
        <f>HYPERLINK("https://hunterpcm.uk/portal/framework/24471/view", "https://hunterpcm.uk/portal/framework/24471/view")</f>
        <v>0</v>
      </c>
    </row>
    <row r="117" spans="1:12">
      <c r="A117">
        <v>24478</v>
      </c>
      <c r="B117" t="s">
        <v>501</v>
      </c>
      <c r="C117" t="s">
        <v>582</v>
      </c>
      <c r="D117" t="s">
        <v>583</v>
      </c>
      <c r="E117" t="s">
        <v>584</v>
      </c>
      <c r="F117" t="s">
        <v>585</v>
      </c>
      <c r="G117" t="s">
        <v>586</v>
      </c>
      <c r="H117" t="s">
        <v>129</v>
      </c>
      <c r="I117">
        <v>12</v>
      </c>
      <c r="J117" t="s">
        <v>531</v>
      </c>
      <c r="K117" t="s">
        <v>324</v>
      </c>
      <c r="L117" s="1" t="str">
        <f>HYPERLINK("https://hunterpcm.uk/portal/framework/24478/view", "https://hunterpcm.uk/portal/framework/24478/view")</f>
        <v>0</v>
      </c>
    </row>
    <row r="118" spans="1:12">
      <c r="A118">
        <v>25445</v>
      </c>
      <c r="B118" t="s">
        <v>532</v>
      </c>
      <c r="C118" t="s">
        <v>587</v>
      </c>
      <c r="D118" t="s">
        <v>513</v>
      </c>
      <c r="E118" t="s">
        <v>588</v>
      </c>
      <c r="F118" t="s">
        <v>589</v>
      </c>
      <c r="G118" t="s">
        <v>569</v>
      </c>
      <c r="H118" t="s">
        <v>423</v>
      </c>
      <c r="I118">
        <v>24</v>
      </c>
      <c r="J118" t="s">
        <v>531</v>
      </c>
      <c r="K118" t="s">
        <v>324</v>
      </c>
      <c r="L118" s="1" t="str">
        <f>HYPERLINK("https://hunterpcm.uk/portal/framework/25445/view", "https://hunterpcm.uk/portal/framework/25445/view")</f>
        <v>0</v>
      </c>
    </row>
    <row r="119" spans="1:12">
      <c r="A119">
        <v>20009</v>
      </c>
      <c r="B119" t="s">
        <v>501</v>
      </c>
      <c r="C119" t="s">
        <v>590</v>
      </c>
      <c r="D119" t="s">
        <v>513</v>
      </c>
      <c r="E119" t="s">
        <v>591</v>
      </c>
      <c r="F119" t="s">
        <v>592</v>
      </c>
      <c r="G119" t="s">
        <v>593</v>
      </c>
      <c r="H119" t="s">
        <v>594</v>
      </c>
      <c r="J119" t="s">
        <v>394</v>
      </c>
      <c r="K119" t="s">
        <v>140</v>
      </c>
      <c r="L119" s="1" t="str">
        <f>HYPERLINK("https://hunterpcm.uk/portal/framework/20009/view", "https://hunterpcm.uk/portal/framework/20009/view")</f>
        <v>0</v>
      </c>
    </row>
    <row r="120" spans="1:12">
      <c r="A120">
        <v>20011</v>
      </c>
      <c r="B120" t="s">
        <v>532</v>
      </c>
      <c r="C120" t="s">
        <v>595</v>
      </c>
      <c r="D120" t="s">
        <v>373</v>
      </c>
      <c r="E120" t="s">
        <v>596</v>
      </c>
      <c r="F120" t="s">
        <v>597</v>
      </c>
      <c r="G120" t="s">
        <v>598</v>
      </c>
      <c r="H120" t="s">
        <v>599</v>
      </c>
      <c r="I120">
        <v>12</v>
      </c>
      <c r="J120" t="s">
        <v>531</v>
      </c>
      <c r="K120" t="s">
        <v>140</v>
      </c>
      <c r="L120" s="1" t="str">
        <f>HYPERLINK("https://hunterpcm.uk/portal/framework/20011/view", "https://hunterpcm.uk/portal/framework/20011/view")</f>
        <v>0</v>
      </c>
    </row>
    <row r="121" spans="1:12">
      <c r="A121">
        <v>20882</v>
      </c>
      <c r="B121" t="s">
        <v>501</v>
      </c>
      <c r="C121" t="s">
        <v>600</v>
      </c>
      <c r="D121" t="s">
        <v>63</v>
      </c>
      <c r="E121" t="s">
        <v>601</v>
      </c>
      <c r="F121" t="s">
        <v>602</v>
      </c>
      <c r="G121" t="s">
        <v>603</v>
      </c>
      <c r="H121" t="s">
        <v>604</v>
      </c>
      <c r="J121" t="s">
        <v>394</v>
      </c>
      <c r="K121" t="s">
        <v>140</v>
      </c>
      <c r="L121" s="1" t="str">
        <f>HYPERLINK("https://hunterpcm.uk/portal/framework/20882/view", "https://hunterpcm.uk/portal/framework/20882/view")</f>
        <v>0</v>
      </c>
    </row>
    <row r="122" spans="1:12">
      <c r="A122">
        <v>24684</v>
      </c>
      <c r="B122" t="s">
        <v>44</v>
      </c>
      <c r="C122" t="s">
        <v>605</v>
      </c>
      <c r="D122" t="s">
        <v>63</v>
      </c>
      <c r="E122" t="s">
        <v>606</v>
      </c>
      <c r="F122" t="s">
        <v>607</v>
      </c>
      <c r="G122" t="s">
        <v>113</v>
      </c>
      <c r="H122" t="s">
        <v>608</v>
      </c>
      <c r="I122">
        <v>-1</v>
      </c>
      <c r="J122" t="s">
        <v>78</v>
      </c>
      <c r="K122" t="s">
        <v>196</v>
      </c>
      <c r="L122" s="1" t="str">
        <f>HYPERLINK("https://hunterpcm.uk/portal/framework/24684/view", "https://hunterpcm.uk/portal/framework/24684/view")</f>
        <v>0</v>
      </c>
    </row>
    <row r="123" spans="1:12">
      <c r="A123">
        <v>29064</v>
      </c>
      <c r="B123" t="s">
        <v>24</v>
      </c>
      <c r="C123" t="s">
        <v>609</v>
      </c>
      <c r="D123" t="s">
        <v>125</v>
      </c>
      <c r="E123" t="s">
        <v>610</v>
      </c>
      <c r="F123" t="s">
        <v>611</v>
      </c>
      <c r="G123" t="s">
        <v>612</v>
      </c>
      <c r="H123" t="s">
        <v>613</v>
      </c>
      <c r="J123" t="s">
        <v>19</v>
      </c>
      <c r="K123" t="s">
        <v>147</v>
      </c>
      <c r="L123" s="1" t="str">
        <f>HYPERLINK("https://hunterpcm.uk/portal/framework/29064/view", "https://hunterpcm.uk/portal/framework/29064/view")</f>
        <v>0</v>
      </c>
    </row>
    <row r="124" spans="1:12">
      <c r="A124">
        <v>29044</v>
      </c>
      <c r="B124" t="s">
        <v>24</v>
      </c>
      <c r="C124" t="s">
        <v>614</v>
      </c>
      <c r="D124" t="s">
        <v>125</v>
      </c>
      <c r="E124" t="s">
        <v>615</v>
      </c>
      <c r="F124" t="s">
        <v>616</v>
      </c>
      <c r="G124" t="s">
        <v>617</v>
      </c>
      <c r="H124" t="s">
        <v>318</v>
      </c>
      <c r="J124" t="s">
        <v>37</v>
      </c>
      <c r="K124" t="s">
        <v>147</v>
      </c>
      <c r="L124" s="1" t="str">
        <f>HYPERLINK("https://hunterpcm.uk/portal/framework/29044/view", "https://hunterpcm.uk/portal/framework/29044/view")</f>
        <v>0</v>
      </c>
    </row>
    <row r="125" spans="1:12">
      <c r="A125">
        <v>28828</v>
      </c>
      <c r="B125" t="s">
        <v>501</v>
      </c>
      <c r="C125" t="s">
        <v>618</v>
      </c>
      <c r="D125" t="s">
        <v>513</v>
      </c>
      <c r="E125" t="s">
        <v>619</v>
      </c>
      <c r="F125" t="s">
        <v>620</v>
      </c>
      <c r="G125" t="s">
        <v>354</v>
      </c>
      <c r="H125" t="s">
        <v>355</v>
      </c>
      <c r="J125" t="s">
        <v>394</v>
      </c>
      <c r="K125" t="s">
        <v>147</v>
      </c>
      <c r="L125" s="1" t="str">
        <f>HYPERLINK("https://hunterpcm.uk/portal/framework/28828/view", "https://hunterpcm.uk/portal/framework/28828/view")</f>
        <v>0</v>
      </c>
    </row>
    <row r="126" spans="1:12">
      <c r="A126">
        <v>29964</v>
      </c>
      <c r="B126" t="s">
        <v>501</v>
      </c>
      <c r="C126" t="s">
        <v>621</v>
      </c>
      <c r="D126" t="s">
        <v>513</v>
      </c>
      <c r="E126" t="s">
        <v>622</v>
      </c>
      <c r="F126" t="s">
        <v>623</v>
      </c>
      <c r="G126" t="s">
        <v>624</v>
      </c>
      <c r="H126" t="s">
        <v>61</v>
      </c>
      <c r="J126" t="s">
        <v>394</v>
      </c>
      <c r="K126" t="s">
        <v>147</v>
      </c>
      <c r="L126" s="1" t="str">
        <f>HYPERLINK("https://hunterpcm.uk/portal/framework/29964/view", "https://hunterpcm.uk/portal/framework/29964/view")</f>
        <v>0</v>
      </c>
    </row>
    <row r="127" spans="1:12">
      <c r="A127">
        <v>21584</v>
      </c>
      <c r="B127" t="s">
        <v>44</v>
      </c>
      <c r="C127" t="s">
        <v>625</v>
      </c>
      <c r="D127" t="s">
        <v>626</v>
      </c>
      <c r="E127" t="s">
        <v>627</v>
      </c>
      <c r="F127" t="s">
        <v>628</v>
      </c>
      <c r="G127" t="s">
        <v>629</v>
      </c>
      <c r="H127" t="s">
        <v>630</v>
      </c>
      <c r="J127" t="s">
        <v>152</v>
      </c>
      <c r="K127" t="s">
        <v>147</v>
      </c>
      <c r="L127" s="1" t="str">
        <f>HYPERLINK("https://hunterpcm.uk/portal/framework/21584/view", "https://hunterpcm.uk/portal/framework/21584/view")</f>
        <v>0</v>
      </c>
    </row>
    <row r="128" spans="1:12">
      <c r="A128">
        <v>26308</v>
      </c>
      <c r="B128" t="s">
        <v>532</v>
      </c>
      <c r="C128" t="s">
        <v>631</v>
      </c>
      <c r="D128" t="s">
        <v>513</v>
      </c>
      <c r="E128" t="s">
        <v>632</v>
      </c>
      <c r="F128" t="s">
        <v>633</v>
      </c>
      <c r="G128" t="s">
        <v>634</v>
      </c>
      <c r="H128" t="s">
        <v>635</v>
      </c>
      <c r="J128" t="s">
        <v>531</v>
      </c>
      <c r="K128" t="s">
        <v>147</v>
      </c>
      <c r="L128" s="1" t="str">
        <f>HYPERLINK("https://hunterpcm.uk/portal/framework/26308/view", "https://hunterpcm.uk/portal/framework/26308/view")</f>
        <v>0</v>
      </c>
    </row>
    <row r="129" spans="1:12">
      <c r="A129">
        <v>29020</v>
      </c>
      <c r="B129" t="s">
        <v>501</v>
      </c>
      <c r="C129" t="s">
        <v>636</v>
      </c>
      <c r="D129" t="s">
        <v>513</v>
      </c>
      <c r="E129" t="s">
        <v>637</v>
      </c>
      <c r="F129" t="s">
        <v>638</v>
      </c>
      <c r="G129" t="s">
        <v>639</v>
      </c>
      <c r="H129" t="s">
        <v>640</v>
      </c>
      <c r="J129" t="s">
        <v>394</v>
      </c>
      <c r="K129" t="s">
        <v>147</v>
      </c>
      <c r="L129" s="1" t="str">
        <f>HYPERLINK("https://hunterpcm.uk/portal/framework/29020/view", "https://hunterpcm.uk/portal/framework/29020/view")</f>
        <v>0</v>
      </c>
    </row>
    <row r="130" spans="1:12">
      <c r="A130">
        <v>29049</v>
      </c>
      <c r="B130" t="s">
        <v>501</v>
      </c>
      <c r="C130" t="s">
        <v>641</v>
      </c>
      <c r="D130" t="s">
        <v>513</v>
      </c>
      <c r="E130" t="s">
        <v>642</v>
      </c>
      <c r="F130" t="s">
        <v>643</v>
      </c>
      <c r="G130" t="s">
        <v>644</v>
      </c>
      <c r="H130" t="s">
        <v>645</v>
      </c>
      <c r="J130" t="s">
        <v>394</v>
      </c>
      <c r="K130" t="s">
        <v>147</v>
      </c>
      <c r="L130" s="1" t="str">
        <f>HYPERLINK("https://hunterpcm.uk/portal/framework/29049/view", "https://hunterpcm.uk/portal/framework/29049/view")</f>
        <v>0</v>
      </c>
    </row>
    <row r="131" spans="1:12">
      <c r="A131">
        <v>24643</v>
      </c>
      <c r="B131" t="s">
        <v>44</v>
      </c>
      <c r="C131" t="s">
        <v>646</v>
      </c>
      <c r="D131" t="s">
        <v>142</v>
      </c>
      <c r="E131" t="s">
        <v>647</v>
      </c>
      <c r="F131" t="s">
        <v>648</v>
      </c>
      <c r="G131" t="s">
        <v>649</v>
      </c>
      <c r="H131" t="s">
        <v>650</v>
      </c>
      <c r="J131" t="s">
        <v>78</v>
      </c>
      <c r="K131" t="s">
        <v>147</v>
      </c>
      <c r="L131" s="1" t="str">
        <f>HYPERLINK("https://hunterpcm.uk/portal/framework/24643/view", "https://hunterpcm.uk/portal/framework/24643/view")</f>
        <v>0</v>
      </c>
    </row>
    <row r="132" spans="1:12">
      <c r="A132">
        <v>22152</v>
      </c>
      <c r="B132" t="s">
        <v>501</v>
      </c>
      <c r="C132" t="s">
        <v>651</v>
      </c>
      <c r="D132" t="s">
        <v>373</v>
      </c>
      <c r="E132" t="s">
        <v>652</v>
      </c>
      <c r="F132" t="s">
        <v>653</v>
      </c>
      <c r="G132" t="s">
        <v>654</v>
      </c>
      <c r="H132" t="s">
        <v>655</v>
      </c>
      <c r="J132" t="s">
        <v>531</v>
      </c>
      <c r="K132" t="s">
        <v>31</v>
      </c>
      <c r="L132" s="1" t="str">
        <f>HYPERLINK("https://hunterpcm.uk/portal/framework/22152/view", "https://hunterpcm.uk/portal/framework/22152/view")</f>
        <v>0</v>
      </c>
    </row>
    <row r="133" spans="1:12">
      <c r="A133">
        <v>22886</v>
      </c>
      <c r="B133" t="s">
        <v>44</v>
      </c>
      <c r="C133" t="s">
        <v>656</v>
      </c>
      <c r="D133" t="s">
        <v>657</v>
      </c>
      <c r="E133" t="s">
        <v>658</v>
      </c>
      <c r="F133" t="s">
        <v>659</v>
      </c>
      <c r="G133" t="s">
        <v>586</v>
      </c>
      <c r="H133" t="s">
        <v>129</v>
      </c>
      <c r="I133">
        <v>24</v>
      </c>
      <c r="J133" t="s">
        <v>221</v>
      </c>
      <c r="K133" t="s">
        <v>282</v>
      </c>
      <c r="L133" s="1" t="str">
        <f>HYPERLINK("https://hunterpcm.uk/portal/framework/22886/view", "https://hunterpcm.uk/portal/framework/22886/view")</f>
        <v>0</v>
      </c>
    </row>
    <row r="134" spans="1:12">
      <c r="A134">
        <v>24608</v>
      </c>
      <c r="B134" t="s">
        <v>44</v>
      </c>
      <c r="C134" t="s">
        <v>660</v>
      </c>
      <c r="D134" t="s">
        <v>657</v>
      </c>
      <c r="E134" t="s">
        <v>661</v>
      </c>
      <c r="F134" t="s">
        <v>662</v>
      </c>
      <c r="G134" t="s">
        <v>128</v>
      </c>
      <c r="H134" t="s">
        <v>129</v>
      </c>
      <c r="I134">
        <v>36</v>
      </c>
      <c r="J134" t="s">
        <v>221</v>
      </c>
      <c r="K134" t="s">
        <v>282</v>
      </c>
      <c r="L134" s="1" t="str">
        <f>HYPERLINK("https://hunterpcm.uk/portal/framework/24608/view", "https://hunterpcm.uk/portal/framework/24608/view")</f>
        <v>0</v>
      </c>
    </row>
    <row r="135" spans="1:12">
      <c r="A135">
        <v>24611</v>
      </c>
      <c r="B135" t="s">
        <v>44</v>
      </c>
      <c r="C135" t="s">
        <v>663</v>
      </c>
      <c r="D135" t="s">
        <v>657</v>
      </c>
      <c r="E135" t="s">
        <v>664</v>
      </c>
      <c r="F135" t="s">
        <v>665</v>
      </c>
      <c r="G135" t="s">
        <v>586</v>
      </c>
      <c r="H135" t="s">
        <v>129</v>
      </c>
      <c r="I135">
        <v>12</v>
      </c>
      <c r="J135" t="s">
        <v>221</v>
      </c>
      <c r="K135" t="s">
        <v>282</v>
      </c>
      <c r="L135" s="1" t="str">
        <f>HYPERLINK("https://hunterpcm.uk/portal/framework/24611/view", "https://hunterpcm.uk/portal/framework/24611/view")</f>
        <v>0</v>
      </c>
    </row>
    <row r="136" spans="1:12">
      <c r="A136">
        <v>14383</v>
      </c>
      <c r="B136" t="s">
        <v>24</v>
      </c>
      <c r="C136" t="s">
        <v>666</v>
      </c>
      <c r="D136" t="s">
        <v>125</v>
      </c>
      <c r="E136" t="s">
        <v>667</v>
      </c>
      <c r="G136" t="s">
        <v>668</v>
      </c>
      <c r="H136" t="s">
        <v>669</v>
      </c>
      <c r="J136" t="s">
        <v>344</v>
      </c>
      <c r="K136" t="s">
        <v>282</v>
      </c>
      <c r="L136" s="1" t="str">
        <f>HYPERLINK("https://hunterpcm.uk/portal/framework/14383/view", "https://hunterpcm.uk/portal/framework/14383/view")</f>
        <v>0</v>
      </c>
    </row>
    <row r="137" spans="1:12">
      <c r="A137">
        <v>19609</v>
      </c>
      <c r="B137" t="s">
        <v>24</v>
      </c>
      <c r="C137" t="s">
        <v>670</v>
      </c>
      <c r="D137" t="s">
        <v>125</v>
      </c>
      <c r="E137" t="s">
        <v>671</v>
      </c>
      <c r="F137" t="s">
        <v>672</v>
      </c>
      <c r="G137" t="s">
        <v>673</v>
      </c>
      <c r="H137" t="s">
        <v>674</v>
      </c>
      <c r="J137" t="s">
        <v>19</v>
      </c>
      <c r="K137" t="s">
        <v>282</v>
      </c>
      <c r="L137" s="1" t="str">
        <f>HYPERLINK("https://hunterpcm.uk/portal/framework/19609/view", "https://hunterpcm.uk/portal/framework/19609/view")</f>
        <v>0</v>
      </c>
    </row>
    <row r="138" spans="1:12">
      <c r="A138">
        <v>22558</v>
      </c>
      <c r="B138" t="s">
        <v>501</v>
      </c>
      <c r="C138" t="s">
        <v>675</v>
      </c>
      <c r="D138" t="s">
        <v>513</v>
      </c>
      <c r="E138" t="s">
        <v>676</v>
      </c>
      <c r="F138" t="s">
        <v>677</v>
      </c>
      <c r="G138" t="s">
        <v>88</v>
      </c>
      <c r="H138" t="s">
        <v>89</v>
      </c>
      <c r="J138" t="s">
        <v>394</v>
      </c>
      <c r="K138" t="s">
        <v>282</v>
      </c>
      <c r="L138" s="1" t="str">
        <f>HYPERLINK("https://hunterpcm.uk/portal/framework/22558/view", "https://hunterpcm.uk/portal/framework/22558/view")</f>
        <v>0</v>
      </c>
    </row>
    <row r="139" spans="1:12">
      <c r="A139">
        <v>27280</v>
      </c>
      <c r="B139" t="s">
        <v>24</v>
      </c>
      <c r="C139" t="s">
        <v>678</v>
      </c>
      <c r="D139" t="s">
        <v>125</v>
      </c>
      <c r="E139" t="s">
        <v>679</v>
      </c>
      <c r="F139" t="s">
        <v>680</v>
      </c>
      <c r="G139" t="s">
        <v>103</v>
      </c>
      <c r="H139" t="s">
        <v>384</v>
      </c>
      <c r="J139" t="s">
        <v>242</v>
      </c>
      <c r="K139" t="s">
        <v>282</v>
      </c>
      <c r="L139" s="1" t="str">
        <f>HYPERLINK("https://hunterpcm.uk/portal/framework/27280/view", "https://hunterpcm.uk/portal/framework/27280/view")</f>
        <v>0</v>
      </c>
    </row>
    <row r="140" spans="1:12">
      <c r="A140">
        <v>20813</v>
      </c>
      <c r="B140" t="s">
        <v>501</v>
      </c>
      <c r="C140" t="s">
        <v>681</v>
      </c>
      <c r="D140" t="s">
        <v>513</v>
      </c>
      <c r="E140" t="s">
        <v>682</v>
      </c>
      <c r="F140" t="s">
        <v>683</v>
      </c>
      <c r="G140" t="s">
        <v>17</v>
      </c>
      <c r="H140" t="s">
        <v>18</v>
      </c>
      <c r="J140" t="s">
        <v>394</v>
      </c>
      <c r="K140" t="s">
        <v>282</v>
      </c>
      <c r="L140" s="1" t="str">
        <f>HYPERLINK("https://hunterpcm.uk/portal/framework/20813/view", "https://hunterpcm.uk/portal/framework/20813/view")</f>
        <v>0</v>
      </c>
    </row>
    <row r="141" spans="1:12">
      <c r="A141">
        <v>25282</v>
      </c>
      <c r="B141" t="s">
        <v>24</v>
      </c>
      <c r="C141" t="s">
        <v>684</v>
      </c>
      <c r="D141" t="s">
        <v>346</v>
      </c>
      <c r="E141" t="s">
        <v>685</v>
      </c>
      <c r="F141" t="s">
        <v>686</v>
      </c>
      <c r="G141" t="s">
        <v>687</v>
      </c>
      <c r="H141" t="s">
        <v>688</v>
      </c>
      <c r="J141" t="s">
        <v>344</v>
      </c>
      <c r="K141" t="s">
        <v>282</v>
      </c>
      <c r="L141" s="1" t="str">
        <f>HYPERLINK("https://hunterpcm.uk/portal/framework/25282/view", "https://hunterpcm.uk/portal/framework/25282/view")</f>
        <v>0</v>
      </c>
    </row>
    <row r="142" spans="1:12">
      <c r="A142">
        <v>19607</v>
      </c>
      <c r="B142" t="s">
        <v>24</v>
      </c>
      <c r="C142" t="s">
        <v>689</v>
      </c>
      <c r="D142" t="s">
        <v>310</v>
      </c>
      <c r="E142" t="s">
        <v>690</v>
      </c>
      <c r="F142" t="s">
        <v>691</v>
      </c>
      <c r="G142" t="s">
        <v>692</v>
      </c>
      <c r="H142" t="s">
        <v>555</v>
      </c>
      <c r="J142" t="s">
        <v>19</v>
      </c>
      <c r="K142" t="s">
        <v>282</v>
      </c>
      <c r="L142" s="1" t="str">
        <f>HYPERLINK("https://hunterpcm.uk/portal/framework/19607/view", "https://hunterpcm.uk/portal/framework/19607/view")</f>
        <v>0</v>
      </c>
    </row>
    <row r="143" spans="1:12">
      <c r="A143">
        <v>22563</v>
      </c>
      <c r="B143" t="s">
        <v>532</v>
      </c>
      <c r="C143" t="s">
        <v>693</v>
      </c>
      <c r="D143" t="s">
        <v>513</v>
      </c>
      <c r="E143" t="s">
        <v>694</v>
      </c>
      <c r="F143" t="s">
        <v>695</v>
      </c>
      <c r="G143" t="s">
        <v>696</v>
      </c>
      <c r="H143" t="s">
        <v>697</v>
      </c>
      <c r="J143" t="s">
        <v>531</v>
      </c>
      <c r="K143" t="s">
        <v>282</v>
      </c>
      <c r="L143" s="1" t="str">
        <f>HYPERLINK("https://hunterpcm.uk/portal/framework/22563/view", "https://hunterpcm.uk/portal/framework/22563/view")</f>
        <v>0</v>
      </c>
    </row>
    <row r="144" spans="1:12">
      <c r="A144">
        <v>23353</v>
      </c>
      <c r="B144" t="s">
        <v>532</v>
      </c>
      <c r="C144" t="s">
        <v>698</v>
      </c>
      <c r="D144" t="s">
        <v>513</v>
      </c>
      <c r="E144" t="s">
        <v>699</v>
      </c>
      <c r="F144" t="s">
        <v>695</v>
      </c>
      <c r="G144" t="s">
        <v>696</v>
      </c>
      <c r="H144" t="s">
        <v>697</v>
      </c>
      <c r="J144" t="s">
        <v>531</v>
      </c>
      <c r="K144" t="s">
        <v>282</v>
      </c>
      <c r="L144" s="1" t="str">
        <f>HYPERLINK("https://hunterpcm.uk/portal/framework/23353/view", "https://hunterpcm.uk/portal/framework/23353/view")</f>
        <v>0</v>
      </c>
    </row>
    <row r="145" spans="1:12">
      <c r="A145">
        <v>23355</v>
      </c>
      <c r="B145" t="s">
        <v>532</v>
      </c>
      <c r="C145" t="s">
        <v>700</v>
      </c>
      <c r="D145" t="s">
        <v>513</v>
      </c>
      <c r="E145" t="s">
        <v>701</v>
      </c>
      <c r="F145" t="s">
        <v>702</v>
      </c>
      <c r="G145" t="s">
        <v>696</v>
      </c>
      <c r="H145" t="s">
        <v>697</v>
      </c>
      <c r="J145" t="s">
        <v>531</v>
      </c>
      <c r="K145" t="s">
        <v>282</v>
      </c>
      <c r="L145" s="1" t="str">
        <f>HYPERLINK("https://hunterpcm.uk/portal/framework/23355/view", "https://hunterpcm.uk/portal/framework/23355/view")</f>
        <v>0</v>
      </c>
    </row>
    <row r="146" spans="1:12">
      <c r="A146">
        <v>23356</v>
      </c>
      <c r="B146" t="s">
        <v>532</v>
      </c>
      <c r="C146" t="s">
        <v>703</v>
      </c>
      <c r="D146" t="s">
        <v>513</v>
      </c>
      <c r="E146" t="s">
        <v>704</v>
      </c>
      <c r="F146" t="s">
        <v>705</v>
      </c>
      <c r="G146" t="s">
        <v>696</v>
      </c>
      <c r="H146" t="s">
        <v>697</v>
      </c>
      <c r="J146" t="s">
        <v>531</v>
      </c>
      <c r="K146" t="s">
        <v>282</v>
      </c>
      <c r="L146" s="1" t="str">
        <f>HYPERLINK("https://hunterpcm.uk/portal/framework/23356/view", "https://hunterpcm.uk/portal/framework/23356/view")</f>
        <v>0</v>
      </c>
    </row>
    <row r="147" spans="1:12">
      <c r="A147">
        <v>29468</v>
      </c>
      <c r="B147" t="s">
        <v>24</v>
      </c>
      <c r="C147" t="s">
        <v>706</v>
      </c>
      <c r="D147" t="s">
        <v>346</v>
      </c>
      <c r="E147" t="s">
        <v>707</v>
      </c>
      <c r="F147" t="s">
        <v>708</v>
      </c>
      <c r="G147" t="s">
        <v>709</v>
      </c>
      <c r="H147" t="s">
        <v>710</v>
      </c>
      <c r="J147" t="s">
        <v>344</v>
      </c>
      <c r="K147" t="s">
        <v>282</v>
      </c>
      <c r="L147" s="1" t="str">
        <f>HYPERLINK("https://hunterpcm.uk/portal/framework/29468/view", "https://hunterpcm.uk/portal/framework/29468/view")</f>
        <v>0</v>
      </c>
    </row>
    <row r="148" spans="1:12">
      <c r="A148">
        <v>24633</v>
      </c>
      <c r="B148" t="s">
        <v>501</v>
      </c>
      <c r="C148" t="s">
        <v>711</v>
      </c>
      <c r="D148" t="s">
        <v>310</v>
      </c>
      <c r="E148" t="s">
        <v>712</v>
      </c>
      <c r="F148" t="s">
        <v>713</v>
      </c>
      <c r="G148" t="s">
        <v>103</v>
      </c>
      <c r="H148" t="s">
        <v>384</v>
      </c>
      <c r="J148" t="s">
        <v>394</v>
      </c>
      <c r="K148" t="s">
        <v>282</v>
      </c>
      <c r="L148" s="1" t="str">
        <f>HYPERLINK("https://hunterpcm.uk/portal/framework/24633/view", "https://hunterpcm.uk/portal/framework/24633/view")</f>
        <v>0</v>
      </c>
    </row>
    <row r="149" spans="1:12">
      <c r="A149">
        <v>34365</v>
      </c>
      <c r="B149" t="s">
        <v>501</v>
      </c>
      <c r="C149" t="s">
        <v>714</v>
      </c>
      <c r="D149" t="s">
        <v>583</v>
      </c>
      <c r="E149" t="s">
        <v>715</v>
      </c>
      <c r="F149" t="s">
        <v>716</v>
      </c>
      <c r="G149" t="s">
        <v>717</v>
      </c>
      <c r="H149" t="s">
        <v>718</v>
      </c>
      <c r="I149">
        <v>12</v>
      </c>
      <c r="J149" t="s">
        <v>531</v>
      </c>
      <c r="K149" t="s">
        <v>282</v>
      </c>
      <c r="L149" s="1" t="str">
        <f>HYPERLINK("https://hunterpcm.uk/portal/framework/34365/view", "https://hunterpcm.uk/portal/framework/34365/view")</f>
        <v>0</v>
      </c>
    </row>
    <row r="150" spans="1:12">
      <c r="A150">
        <v>24610</v>
      </c>
      <c r="B150" t="s">
        <v>44</v>
      </c>
      <c r="C150" t="s">
        <v>719</v>
      </c>
      <c r="D150" t="s">
        <v>657</v>
      </c>
      <c r="E150" t="s">
        <v>720</v>
      </c>
      <c r="F150" t="s">
        <v>721</v>
      </c>
      <c r="G150" t="s">
        <v>722</v>
      </c>
      <c r="H150" t="s">
        <v>723</v>
      </c>
      <c r="J150" t="s">
        <v>221</v>
      </c>
      <c r="K150" t="s">
        <v>282</v>
      </c>
      <c r="L150" s="1" t="str">
        <f>HYPERLINK("https://hunterpcm.uk/portal/framework/24610/view", "https://hunterpcm.uk/portal/framework/24610/view")</f>
        <v>0</v>
      </c>
    </row>
    <row r="151" spans="1:12">
      <c r="A151">
        <v>27015</v>
      </c>
      <c r="B151" t="s">
        <v>24</v>
      </c>
      <c r="C151" t="s">
        <v>724</v>
      </c>
      <c r="D151" t="s">
        <v>125</v>
      </c>
      <c r="E151" t="s">
        <v>725</v>
      </c>
      <c r="F151" t="s">
        <v>726</v>
      </c>
      <c r="G151" t="s">
        <v>510</v>
      </c>
      <c r="H151" t="s">
        <v>89</v>
      </c>
      <c r="I151">
        <v>12</v>
      </c>
      <c r="J151" t="s">
        <v>19</v>
      </c>
      <c r="K151" t="s">
        <v>282</v>
      </c>
      <c r="L151" s="1" t="str">
        <f>HYPERLINK("https://hunterpcm.uk/portal/framework/27015/view", "https://hunterpcm.uk/portal/framework/27015/view")</f>
        <v>0</v>
      </c>
    </row>
    <row r="152" spans="1:12">
      <c r="A152">
        <v>29065</v>
      </c>
      <c r="B152" t="s">
        <v>24</v>
      </c>
      <c r="C152" t="s">
        <v>727</v>
      </c>
      <c r="D152" t="s">
        <v>125</v>
      </c>
      <c r="E152" t="s">
        <v>728</v>
      </c>
      <c r="F152" t="s">
        <v>729</v>
      </c>
      <c r="G152" t="s">
        <v>113</v>
      </c>
      <c r="H152" t="s">
        <v>470</v>
      </c>
      <c r="I152">
        <v>12</v>
      </c>
      <c r="J152" t="s">
        <v>19</v>
      </c>
      <c r="K152" t="s">
        <v>282</v>
      </c>
      <c r="L152" s="1" t="str">
        <f>HYPERLINK("https://hunterpcm.uk/portal/framework/29065/view", "https://hunterpcm.uk/portal/framework/29065/view")</f>
        <v>0</v>
      </c>
    </row>
    <row r="153" spans="1:12">
      <c r="A153">
        <v>17281</v>
      </c>
      <c r="B153" t="s">
        <v>24</v>
      </c>
      <c r="C153" t="s">
        <v>730</v>
      </c>
      <c r="D153" t="s">
        <v>519</v>
      </c>
      <c r="E153" t="s">
        <v>731</v>
      </c>
      <c r="F153" t="s">
        <v>732</v>
      </c>
      <c r="G153" t="s">
        <v>35</v>
      </c>
      <c r="H153" t="s">
        <v>36</v>
      </c>
      <c r="J153" t="s">
        <v>19</v>
      </c>
      <c r="K153" t="s">
        <v>282</v>
      </c>
      <c r="L153" s="1" t="str">
        <f>HYPERLINK("https://hunterpcm.uk/portal/framework/17281/view", "https://hunterpcm.uk/portal/framework/17281/view")</f>
        <v>0</v>
      </c>
    </row>
    <row r="154" spans="1:12">
      <c r="A154">
        <v>29145</v>
      </c>
      <c r="B154" t="s">
        <v>24</v>
      </c>
      <c r="C154" t="s">
        <v>733</v>
      </c>
      <c r="D154" t="s">
        <v>125</v>
      </c>
      <c r="E154" t="s">
        <v>734</v>
      </c>
      <c r="F154" t="s">
        <v>735</v>
      </c>
      <c r="G154" t="s">
        <v>736</v>
      </c>
      <c r="H154" t="s">
        <v>737</v>
      </c>
      <c r="J154" t="s">
        <v>344</v>
      </c>
      <c r="K154" t="s">
        <v>282</v>
      </c>
      <c r="L154" s="1" t="str">
        <f>HYPERLINK("https://hunterpcm.uk/portal/framework/29145/view", "https://hunterpcm.uk/portal/framework/29145/view")</f>
        <v>0</v>
      </c>
    </row>
    <row r="155" spans="1:12">
      <c r="A155">
        <v>27240</v>
      </c>
      <c r="B155" t="s">
        <v>44</v>
      </c>
      <c r="C155" t="s">
        <v>738</v>
      </c>
      <c r="D155" t="s">
        <v>142</v>
      </c>
      <c r="E155" t="s">
        <v>739</v>
      </c>
      <c r="F155" t="s">
        <v>740</v>
      </c>
      <c r="G155" t="s">
        <v>741</v>
      </c>
      <c r="H155" t="s">
        <v>742</v>
      </c>
      <c r="J155" t="s">
        <v>743</v>
      </c>
      <c r="K155" t="s">
        <v>282</v>
      </c>
      <c r="L155" s="1" t="str">
        <f>HYPERLINK("https://hunterpcm.uk/portal/framework/27240/view", "https://hunterpcm.uk/portal/framework/27240/view")</f>
        <v>0</v>
      </c>
    </row>
    <row r="156" spans="1:12">
      <c r="A156">
        <v>29015</v>
      </c>
      <c r="B156" t="s">
        <v>532</v>
      </c>
      <c r="C156" t="s">
        <v>744</v>
      </c>
      <c r="D156" t="s">
        <v>513</v>
      </c>
      <c r="E156" t="s">
        <v>745</v>
      </c>
      <c r="F156" t="s">
        <v>746</v>
      </c>
      <c r="G156" t="s">
        <v>747</v>
      </c>
      <c r="H156" t="s">
        <v>748</v>
      </c>
      <c r="J156" t="s">
        <v>531</v>
      </c>
      <c r="K156" t="s">
        <v>282</v>
      </c>
      <c r="L156" s="1" t="str">
        <f>HYPERLINK("https://hunterpcm.uk/portal/framework/29015/view", "https://hunterpcm.uk/portal/framework/29015/view")</f>
        <v>0</v>
      </c>
    </row>
    <row r="157" spans="1:12">
      <c r="A157">
        <v>26279</v>
      </c>
      <c r="B157" t="s">
        <v>501</v>
      </c>
      <c r="C157" t="s">
        <v>749</v>
      </c>
      <c r="D157" t="s">
        <v>513</v>
      </c>
      <c r="E157" t="s">
        <v>750</v>
      </c>
      <c r="F157" t="s">
        <v>751</v>
      </c>
      <c r="G157" t="s">
        <v>123</v>
      </c>
      <c r="H157" t="s">
        <v>752</v>
      </c>
      <c r="J157" t="s">
        <v>394</v>
      </c>
      <c r="K157" t="s">
        <v>282</v>
      </c>
      <c r="L157" s="1" t="str">
        <f>HYPERLINK("https://hunterpcm.uk/portal/framework/26279/view", "https://hunterpcm.uk/portal/framework/26279/view")</f>
        <v>0</v>
      </c>
    </row>
    <row r="158" spans="1:12">
      <c r="A158">
        <v>27068</v>
      </c>
      <c r="B158" t="s">
        <v>24</v>
      </c>
      <c r="C158" t="s">
        <v>753</v>
      </c>
      <c r="D158" t="s">
        <v>125</v>
      </c>
      <c r="E158" t="s">
        <v>754</v>
      </c>
      <c r="G158" t="s">
        <v>755</v>
      </c>
      <c r="H158" t="s">
        <v>756</v>
      </c>
      <c r="J158" t="s">
        <v>344</v>
      </c>
      <c r="K158" t="s">
        <v>282</v>
      </c>
      <c r="L158" s="1" t="str">
        <f>HYPERLINK("https://hunterpcm.uk/portal/framework/27068/view", "https://hunterpcm.uk/portal/framework/27068/view")</f>
        <v>0</v>
      </c>
    </row>
    <row r="159" spans="1:12">
      <c r="A159">
        <v>29066</v>
      </c>
      <c r="B159" t="s">
        <v>24</v>
      </c>
      <c r="C159" t="s">
        <v>757</v>
      </c>
      <c r="D159" t="s">
        <v>125</v>
      </c>
      <c r="E159" t="s">
        <v>758</v>
      </c>
      <c r="F159" t="s">
        <v>726</v>
      </c>
      <c r="G159" t="s">
        <v>759</v>
      </c>
      <c r="H159" t="s">
        <v>760</v>
      </c>
      <c r="I159">
        <v>24</v>
      </c>
      <c r="J159" t="s">
        <v>19</v>
      </c>
      <c r="K159" t="s">
        <v>282</v>
      </c>
      <c r="L159" s="1" t="str">
        <f>HYPERLINK("https://hunterpcm.uk/portal/framework/29066/view", "https://hunterpcm.uk/portal/framework/29066/view")</f>
        <v>0</v>
      </c>
    </row>
    <row r="160" spans="1:12">
      <c r="A160">
        <v>29042</v>
      </c>
      <c r="B160" t="s">
        <v>542</v>
      </c>
      <c r="C160" t="s">
        <v>761</v>
      </c>
      <c r="D160" t="s">
        <v>310</v>
      </c>
      <c r="E160" t="s">
        <v>762</v>
      </c>
      <c r="F160" t="s">
        <v>763</v>
      </c>
      <c r="G160" t="s">
        <v>569</v>
      </c>
      <c r="H160" t="s">
        <v>764</v>
      </c>
      <c r="J160" t="s">
        <v>394</v>
      </c>
      <c r="K160" t="s">
        <v>282</v>
      </c>
      <c r="L160" s="1" t="str">
        <f>HYPERLINK("https://hunterpcm.uk/portal/framework/29042/view", "https://hunterpcm.uk/portal/framework/29042/view")</f>
        <v>0</v>
      </c>
    </row>
    <row r="161" spans="1:12">
      <c r="A161">
        <v>29043</v>
      </c>
      <c r="B161" t="s">
        <v>501</v>
      </c>
      <c r="C161" t="s">
        <v>765</v>
      </c>
      <c r="D161" t="s">
        <v>513</v>
      </c>
      <c r="E161" t="s">
        <v>766</v>
      </c>
      <c r="F161" t="s">
        <v>767</v>
      </c>
      <c r="G161" t="s">
        <v>338</v>
      </c>
      <c r="H161" t="s">
        <v>768</v>
      </c>
      <c r="J161" t="s">
        <v>394</v>
      </c>
      <c r="K161" t="s">
        <v>282</v>
      </c>
      <c r="L161" s="1" t="str">
        <f>HYPERLINK("https://hunterpcm.uk/portal/framework/29043/view", "https://hunterpcm.uk/portal/framework/29043/view")</f>
        <v>0</v>
      </c>
    </row>
    <row r="162" spans="1:12">
      <c r="A162">
        <v>10215</v>
      </c>
      <c r="B162" t="s">
        <v>24</v>
      </c>
      <c r="C162" t="s">
        <v>769</v>
      </c>
      <c r="D162" t="s">
        <v>125</v>
      </c>
      <c r="E162" t="s">
        <v>770</v>
      </c>
      <c r="F162" t="s">
        <v>771</v>
      </c>
      <c r="G162" t="s">
        <v>772</v>
      </c>
      <c r="H162" t="s">
        <v>773</v>
      </c>
      <c r="J162" t="s">
        <v>281</v>
      </c>
      <c r="K162" t="s">
        <v>282</v>
      </c>
      <c r="L162" s="1" t="str">
        <f>HYPERLINK("https://hunterpcm.uk/portal/framework/10215/view", "https://hunterpcm.uk/portal/framework/10215/view")</f>
        <v>0</v>
      </c>
    </row>
    <row r="163" spans="1:12">
      <c r="A163">
        <v>26657</v>
      </c>
      <c r="B163" t="s">
        <v>532</v>
      </c>
      <c r="C163" t="s">
        <v>774</v>
      </c>
      <c r="D163" t="s">
        <v>373</v>
      </c>
      <c r="E163" t="s">
        <v>775</v>
      </c>
      <c r="F163" t="s">
        <v>776</v>
      </c>
      <c r="G163" t="s">
        <v>103</v>
      </c>
      <c r="H163" t="s">
        <v>384</v>
      </c>
      <c r="J163" t="s">
        <v>531</v>
      </c>
      <c r="K163" t="s">
        <v>777</v>
      </c>
      <c r="L163" s="1" t="str">
        <f>HYPERLINK("https://hunterpcm.uk/portal/framework/26657/view", "https://hunterpcm.uk/portal/framework/26657/view")</f>
        <v>0</v>
      </c>
    </row>
    <row r="164" spans="1:12">
      <c r="A164">
        <v>33156</v>
      </c>
      <c r="B164" t="s">
        <v>542</v>
      </c>
      <c r="C164" t="s">
        <v>778</v>
      </c>
      <c r="D164" t="s">
        <v>373</v>
      </c>
      <c r="E164" t="s">
        <v>779</v>
      </c>
      <c r="F164" t="s">
        <v>780</v>
      </c>
      <c r="G164" t="s">
        <v>128</v>
      </c>
      <c r="H164" t="s">
        <v>781</v>
      </c>
      <c r="J164" t="s">
        <v>531</v>
      </c>
      <c r="K164" t="s">
        <v>777</v>
      </c>
      <c r="L164" s="1" t="str">
        <f>HYPERLINK("https://hunterpcm.uk/portal/framework/33156/view", "https://hunterpcm.uk/portal/framework/33156/view")</f>
        <v>0</v>
      </c>
    </row>
    <row r="165" spans="1:12">
      <c r="A165">
        <v>22550</v>
      </c>
      <c r="B165" t="s">
        <v>44</v>
      </c>
      <c r="C165" t="s">
        <v>782</v>
      </c>
      <c r="D165" t="s">
        <v>783</v>
      </c>
      <c r="E165" t="s">
        <v>784</v>
      </c>
      <c r="F165" t="s">
        <v>785</v>
      </c>
      <c r="G165" t="s">
        <v>786</v>
      </c>
      <c r="H165" t="s">
        <v>787</v>
      </c>
      <c r="J165" t="s">
        <v>152</v>
      </c>
      <c r="K165" t="s">
        <v>31</v>
      </c>
      <c r="L165" s="1" t="str">
        <f>HYPERLINK("https://hunterpcm.uk/portal/framework/22550/view", "https://hunterpcm.uk/portal/framework/22550/view")</f>
        <v>0</v>
      </c>
    </row>
    <row r="166" spans="1:12">
      <c r="A166">
        <v>24534</v>
      </c>
      <c r="B166" t="s">
        <v>44</v>
      </c>
      <c r="C166" t="s">
        <v>788</v>
      </c>
      <c r="D166" t="s">
        <v>367</v>
      </c>
      <c r="E166" t="s">
        <v>789</v>
      </c>
      <c r="F166" t="s">
        <v>790</v>
      </c>
      <c r="G166" t="s">
        <v>403</v>
      </c>
      <c r="H166" t="s">
        <v>220</v>
      </c>
      <c r="J166" t="s">
        <v>51</v>
      </c>
      <c r="K166" t="s">
        <v>20</v>
      </c>
      <c r="L166" s="1" t="str">
        <f>HYPERLINK("https://hunterpcm.uk/portal/framework/24534/view", "https://hunterpcm.uk/portal/framework/24534/view")</f>
        <v>0</v>
      </c>
    </row>
    <row r="167" spans="1:12">
      <c r="A167">
        <v>37436</v>
      </c>
      <c r="B167" t="s">
        <v>44</v>
      </c>
      <c r="C167" t="s">
        <v>791</v>
      </c>
      <c r="D167" t="s">
        <v>211</v>
      </c>
      <c r="E167" t="s">
        <v>792</v>
      </c>
      <c r="F167" t="s">
        <v>793</v>
      </c>
      <c r="G167" t="s">
        <v>794</v>
      </c>
      <c r="H167" t="s">
        <v>795</v>
      </c>
      <c r="J167" t="s">
        <v>152</v>
      </c>
      <c r="K167" t="s">
        <v>20</v>
      </c>
      <c r="L167" s="1" t="str">
        <f>HYPERLINK("https://hunterpcm.uk/portal/framework/37436/view", "https://hunterpcm.uk/portal/framework/37436/view")</f>
        <v>0</v>
      </c>
    </row>
    <row r="168" spans="1:12">
      <c r="A168">
        <v>24640</v>
      </c>
      <c r="B168" t="s">
        <v>44</v>
      </c>
      <c r="C168" t="s">
        <v>796</v>
      </c>
      <c r="D168" t="s">
        <v>367</v>
      </c>
      <c r="E168" t="s">
        <v>797</v>
      </c>
      <c r="F168" t="s">
        <v>798</v>
      </c>
      <c r="G168" t="s">
        <v>799</v>
      </c>
      <c r="H168" t="s">
        <v>800</v>
      </c>
      <c r="I168">
        <v>12</v>
      </c>
      <c r="J168" t="s">
        <v>51</v>
      </c>
      <c r="K168" t="s">
        <v>20</v>
      </c>
      <c r="L168" s="1" t="str">
        <f>HYPERLINK("https://hunterpcm.uk/portal/framework/24640/view", "https://hunterpcm.uk/portal/framework/24640/view")</f>
        <v>0</v>
      </c>
    </row>
    <row r="169" spans="1:12">
      <c r="A169">
        <v>21579</v>
      </c>
      <c r="B169" t="s">
        <v>44</v>
      </c>
      <c r="C169" t="s">
        <v>801</v>
      </c>
      <c r="D169" t="s">
        <v>142</v>
      </c>
      <c r="E169" t="s">
        <v>802</v>
      </c>
      <c r="F169" t="s">
        <v>803</v>
      </c>
      <c r="G169" t="s">
        <v>804</v>
      </c>
      <c r="H169" t="s">
        <v>805</v>
      </c>
      <c r="J169" t="s">
        <v>78</v>
      </c>
      <c r="K169" t="s">
        <v>20</v>
      </c>
      <c r="L169" s="1" t="str">
        <f>HYPERLINK("https://hunterpcm.uk/portal/framework/21579/view", "https://hunterpcm.uk/portal/framework/21579/view")</f>
        <v>0</v>
      </c>
    </row>
    <row r="170" spans="1:12">
      <c r="A170">
        <v>20838</v>
      </c>
      <c r="B170" t="s">
        <v>44</v>
      </c>
      <c r="C170" t="s">
        <v>806</v>
      </c>
      <c r="D170" t="s">
        <v>142</v>
      </c>
      <c r="E170" t="s">
        <v>807</v>
      </c>
      <c r="F170" t="s">
        <v>808</v>
      </c>
      <c r="G170" t="s">
        <v>809</v>
      </c>
      <c r="H170" t="s">
        <v>810</v>
      </c>
      <c r="J170" t="s">
        <v>78</v>
      </c>
      <c r="K170" t="s">
        <v>20</v>
      </c>
      <c r="L170" s="1" t="str">
        <f>HYPERLINK("https://hunterpcm.uk/portal/framework/20838/view", "https://hunterpcm.uk/portal/framework/20838/view")</f>
        <v>0</v>
      </c>
    </row>
    <row r="171" spans="1:12">
      <c r="A171">
        <v>16515</v>
      </c>
      <c r="B171" t="s">
        <v>44</v>
      </c>
      <c r="C171" t="s">
        <v>811</v>
      </c>
      <c r="D171" t="s">
        <v>373</v>
      </c>
      <c r="E171" t="s">
        <v>812</v>
      </c>
      <c r="F171" t="s">
        <v>813</v>
      </c>
      <c r="G171" t="s">
        <v>814</v>
      </c>
      <c r="H171" t="s">
        <v>815</v>
      </c>
      <c r="J171" t="s">
        <v>78</v>
      </c>
      <c r="K171" t="s">
        <v>20</v>
      </c>
      <c r="L171" s="1" t="str">
        <f>HYPERLINK("https://hunterpcm.uk/portal/framework/16515/view", "https://hunterpcm.uk/portal/framework/16515/view")</f>
        <v>0</v>
      </c>
    </row>
    <row r="172" spans="1:12">
      <c r="A172">
        <v>28811</v>
      </c>
      <c r="B172" t="s">
        <v>44</v>
      </c>
      <c r="C172" t="s">
        <v>816</v>
      </c>
      <c r="D172" t="s">
        <v>46</v>
      </c>
      <c r="E172" t="s">
        <v>817</v>
      </c>
      <c r="F172" t="s">
        <v>818</v>
      </c>
      <c r="G172" t="s">
        <v>819</v>
      </c>
      <c r="H172" t="s">
        <v>820</v>
      </c>
      <c r="J172" t="s">
        <v>51</v>
      </c>
      <c r="K172" t="s">
        <v>20</v>
      </c>
      <c r="L172" s="1" t="str">
        <f>HYPERLINK("https://hunterpcm.uk/portal/framework/28811/view", "https://hunterpcm.uk/portal/framework/28811/view")</f>
        <v>0</v>
      </c>
    </row>
    <row r="173" spans="1:12">
      <c r="A173">
        <v>25212</v>
      </c>
      <c r="B173" t="s">
        <v>44</v>
      </c>
      <c r="C173" t="s">
        <v>821</v>
      </c>
      <c r="D173" t="s">
        <v>657</v>
      </c>
      <c r="E173" t="s">
        <v>822</v>
      </c>
      <c r="F173" t="s">
        <v>823</v>
      </c>
      <c r="G173" t="s">
        <v>17</v>
      </c>
      <c r="H173" t="s">
        <v>323</v>
      </c>
      <c r="J173" t="s">
        <v>221</v>
      </c>
      <c r="K173" t="s">
        <v>20</v>
      </c>
      <c r="L173" s="1" t="str">
        <f>HYPERLINK("https://hunterpcm.uk/portal/framework/25212/view", "https://hunterpcm.uk/portal/framework/25212/view")</f>
        <v>0</v>
      </c>
    </row>
    <row r="174" spans="1:12">
      <c r="A174">
        <v>21576</v>
      </c>
      <c r="B174" t="s">
        <v>44</v>
      </c>
      <c r="C174" t="s">
        <v>824</v>
      </c>
      <c r="D174" t="s">
        <v>142</v>
      </c>
      <c r="E174" t="s">
        <v>825</v>
      </c>
      <c r="F174" t="s">
        <v>826</v>
      </c>
      <c r="G174" t="s">
        <v>827</v>
      </c>
      <c r="H174" t="s">
        <v>828</v>
      </c>
      <c r="I174">
        <v>12</v>
      </c>
      <c r="J174" t="s">
        <v>152</v>
      </c>
      <c r="K174" t="s">
        <v>20</v>
      </c>
      <c r="L174" s="1" t="str">
        <f>HYPERLINK("https://hunterpcm.uk/portal/framework/21576/view", "https://hunterpcm.uk/portal/framework/21576/view")</f>
        <v>0</v>
      </c>
    </row>
    <row r="175" spans="1:12">
      <c r="A175">
        <v>34651</v>
      </c>
      <c r="B175" t="s">
        <v>44</v>
      </c>
      <c r="C175" t="s">
        <v>829</v>
      </c>
      <c r="D175" t="s">
        <v>142</v>
      </c>
      <c r="E175" t="s">
        <v>830</v>
      </c>
      <c r="F175" t="s">
        <v>831</v>
      </c>
      <c r="G175" t="s">
        <v>832</v>
      </c>
      <c r="H175" t="s">
        <v>833</v>
      </c>
      <c r="J175" t="s">
        <v>78</v>
      </c>
      <c r="K175" t="s">
        <v>20</v>
      </c>
      <c r="L175" s="1" t="str">
        <f>HYPERLINK("https://hunterpcm.uk/portal/framework/34651/view", "https://hunterpcm.uk/portal/framework/34651/view")</f>
        <v>0</v>
      </c>
    </row>
    <row r="176" spans="1:12">
      <c r="A176">
        <v>24664</v>
      </c>
      <c r="B176" t="s">
        <v>44</v>
      </c>
      <c r="C176" t="s">
        <v>834</v>
      </c>
      <c r="D176" t="s">
        <v>373</v>
      </c>
      <c r="E176" t="s">
        <v>835</v>
      </c>
      <c r="F176" t="s">
        <v>836</v>
      </c>
      <c r="G176" t="s">
        <v>108</v>
      </c>
      <c r="H176" t="s">
        <v>109</v>
      </c>
      <c r="J176" t="s">
        <v>78</v>
      </c>
      <c r="K176" t="s">
        <v>20</v>
      </c>
      <c r="L176" s="1" t="str">
        <f>HYPERLINK("https://hunterpcm.uk/portal/framework/24664/view", "https://hunterpcm.uk/portal/framework/24664/view")</f>
        <v>0</v>
      </c>
    </row>
    <row r="177" spans="1:12">
      <c r="A177">
        <v>34840</v>
      </c>
      <c r="B177" t="s">
        <v>542</v>
      </c>
      <c r="C177" t="s">
        <v>837</v>
      </c>
      <c r="D177" t="s">
        <v>503</v>
      </c>
      <c r="E177" t="s">
        <v>838</v>
      </c>
      <c r="F177" t="s">
        <v>839</v>
      </c>
      <c r="G177" t="s">
        <v>437</v>
      </c>
      <c r="H177" t="s">
        <v>840</v>
      </c>
      <c r="J177" t="s">
        <v>531</v>
      </c>
      <c r="K177" t="s">
        <v>20</v>
      </c>
      <c r="L177" s="1" t="str">
        <f>HYPERLINK("https://hunterpcm.uk/portal/framework/34840/view", "https://hunterpcm.uk/portal/framework/34840/view")</f>
        <v>0</v>
      </c>
    </row>
    <row r="178" spans="1:12">
      <c r="A178">
        <v>28903</v>
      </c>
      <c r="B178" t="s">
        <v>24</v>
      </c>
      <c r="C178" t="s">
        <v>841</v>
      </c>
      <c r="D178" t="s">
        <v>346</v>
      </c>
      <c r="E178" t="s">
        <v>842</v>
      </c>
      <c r="F178" t="s">
        <v>843</v>
      </c>
      <c r="G178" t="s">
        <v>844</v>
      </c>
      <c r="H178" t="s">
        <v>845</v>
      </c>
      <c r="I178">
        <v>12</v>
      </c>
      <c r="J178" t="s">
        <v>19</v>
      </c>
      <c r="K178" t="s">
        <v>140</v>
      </c>
      <c r="L178" s="1" t="str">
        <f>HYPERLINK("https://hunterpcm.uk/portal/framework/28903/view", "https://hunterpcm.uk/portal/framework/28903/view")</f>
        <v>0</v>
      </c>
    </row>
    <row r="179" spans="1:12">
      <c r="A179">
        <v>21416</v>
      </c>
      <c r="B179" t="s">
        <v>44</v>
      </c>
      <c r="C179" t="s">
        <v>846</v>
      </c>
      <c r="D179" t="s">
        <v>626</v>
      </c>
      <c r="E179" t="s">
        <v>847</v>
      </c>
      <c r="F179" t="s">
        <v>848</v>
      </c>
      <c r="G179" t="s">
        <v>849</v>
      </c>
      <c r="H179" t="s">
        <v>850</v>
      </c>
      <c r="J179" t="s">
        <v>152</v>
      </c>
      <c r="K179" t="s">
        <v>20</v>
      </c>
      <c r="L179" s="1" t="str">
        <f>HYPERLINK("https://hunterpcm.uk/portal/framework/21416/view", "https://hunterpcm.uk/portal/framework/21416/view")</f>
        <v>0</v>
      </c>
    </row>
    <row r="180" spans="1:12">
      <c r="A180">
        <v>21583</v>
      </c>
      <c r="B180" t="s">
        <v>44</v>
      </c>
      <c r="C180" t="s">
        <v>851</v>
      </c>
      <c r="D180" t="s">
        <v>626</v>
      </c>
      <c r="E180" t="s">
        <v>852</v>
      </c>
      <c r="F180" t="s">
        <v>853</v>
      </c>
      <c r="G180" t="s">
        <v>854</v>
      </c>
      <c r="H180" t="s">
        <v>350</v>
      </c>
      <c r="J180" t="s">
        <v>152</v>
      </c>
      <c r="K180" t="s">
        <v>147</v>
      </c>
      <c r="L180" s="1" t="str">
        <f>HYPERLINK("https://hunterpcm.uk/portal/framework/21583/view", "https://hunterpcm.uk/portal/framework/21583/view")</f>
        <v>0</v>
      </c>
    </row>
    <row r="181" spans="1:12">
      <c r="A181">
        <v>18665</v>
      </c>
      <c r="B181" t="s">
        <v>44</v>
      </c>
      <c r="C181" t="s">
        <v>855</v>
      </c>
      <c r="D181" t="s">
        <v>626</v>
      </c>
      <c r="E181" t="s">
        <v>856</v>
      </c>
      <c r="F181" t="s">
        <v>857</v>
      </c>
      <c r="G181" t="s">
        <v>403</v>
      </c>
      <c r="H181" t="s">
        <v>220</v>
      </c>
      <c r="J181" t="s">
        <v>152</v>
      </c>
      <c r="K181" t="s">
        <v>38</v>
      </c>
      <c r="L181" s="1" t="str">
        <f>HYPERLINK("https://hunterpcm.uk/portal/framework/18665/view", "https://hunterpcm.uk/portal/framework/18665/view")</f>
        <v>0</v>
      </c>
    </row>
  </sheetData>
  <hyperlinks>
    <hyperlink ref="L2" r:id="rId_hyperlink_1" tooltip="https://hunterpcm.uk/portal/framework/25378/view" display="https://hunterpcm.uk/portal/framework/25378/view"/>
    <hyperlink ref="L3" r:id="rId_hyperlink_2" tooltip="https://hunterpcm.uk/portal/framework/25576/view" display="https://hunterpcm.uk/portal/framework/25576/view"/>
    <hyperlink ref="L4" r:id="rId_hyperlink_3" tooltip="https://hunterpcm.uk/portal/framework/26416/view" display="https://hunterpcm.uk/portal/framework/26416/view"/>
    <hyperlink ref="L5" r:id="rId_hyperlink_4" tooltip="https://hunterpcm.uk/portal/framework/20625/view" display="https://hunterpcm.uk/portal/framework/20625/view"/>
    <hyperlink ref="L6" r:id="rId_hyperlink_5" tooltip="https://hunterpcm.uk/portal/framework/31039/view" display="https://hunterpcm.uk/portal/framework/31039/view"/>
    <hyperlink ref="L7" r:id="rId_hyperlink_6" tooltip="https://hunterpcm.uk/portal/framework/15730/view" display="https://hunterpcm.uk/portal/framework/15730/view"/>
    <hyperlink ref="L8" r:id="rId_hyperlink_7" tooltip="https://hunterpcm.uk/portal/framework/15731/view" display="https://hunterpcm.uk/portal/framework/15731/view"/>
    <hyperlink ref="L9" r:id="rId_hyperlink_8" tooltip="https://hunterpcm.uk/portal/framework/21573/view" display="https://hunterpcm.uk/portal/framework/21573/view"/>
    <hyperlink ref="L10" r:id="rId_hyperlink_9" tooltip="https://hunterpcm.uk/portal/framework/22816/view" display="https://hunterpcm.uk/portal/framework/22816/view"/>
    <hyperlink ref="L11" r:id="rId_hyperlink_10" tooltip="https://hunterpcm.uk/portal/framework/23954/view" display="https://hunterpcm.uk/portal/framework/23954/view"/>
    <hyperlink ref="L12" r:id="rId_hyperlink_11" tooltip="https://hunterpcm.uk/portal/framework/23955/view" display="https://hunterpcm.uk/portal/framework/23955/view"/>
    <hyperlink ref="L13" r:id="rId_hyperlink_12" tooltip="https://hunterpcm.uk/portal/framework/19742/view" display="https://hunterpcm.uk/portal/framework/19742/view"/>
    <hyperlink ref="L14" r:id="rId_hyperlink_13" tooltip="https://hunterpcm.uk/portal/framework/22876/view" display="https://hunterpcm.uk/portal/framework/22876/view"/>
    <hyperlink ref="L15" r:id="rId_hyperlink_14" tooltip="https://hunterpcm.uk/portal/framework/22611/view" display="https://hunterpcm.uk/portal/framework/22611/view"/>
    <hyperlink ref="L16" r:id="rId_hyperlink_15" tooltip="https://hunterpcm.uk/portal/framework/23966/view" display="https://hunterpcm.uk/portal/framework/23966/view"/>
    <hyperlink ref="L17" r:id="rId_hyperlink_16" tooltip="https://hunterpcm.uk/portal/framework/24460/view" display="https://hunterpcm.uk/portal/framework/24460/view"/>
    <hyperlink ref="L18" r:id="rId_hyperlink_17" tooltip="https://hunterpcm.uk/portal/framework/24453/view" display="https://hunterpcm.uk/portal/framework/24453/view"/>
    <hyperlink ref="L19" r:id="rId_hyperlink_18" tooltip="https://hunterpcm.uk/portal/framework/24461/view" display="https://hunterpcm.uk/portal/framework/24461/view"/>
    <hyperlink ref="L20" r:id="rId_hyperlink_19" tooltip="https://hunterpcm.uk/portal/framework/24457/view" display="https://hunterpcm.uk/portal/framework/24457/view"/>
    <hyperlink ref="L21" r:id="rId_hyperlink_20" tooltip="https://hunterpcm.uk/portal/framework/24456/view" display="https://hunterpcm.uk/portal/framework/24456/view"/>
    <hyperlink ref="L22" r:id="rId_hyperlink_21" tooltip="https://hunterpcm.uk/portal/framework/24458/view" display="https://hunterpcm.uk/portal/framework/24458/view"/>
    <hyperlink ref="L23" r:id="rId_hyperlink_22" tooltip="https://hunterpcm.uk/portal/framework/24468/view" display="https://hunterpcm.uk/portal/framework/24468/view"/>
    <hyperlink ref="L24" r:id="rId_hyperlink_23" tooltip="https://hunterpcm.uk/portal/framework/24480/view" display="https://hunterpcm.uk/portal/framework/24480/view"/>
    <hyperlink ref="L25" r:id="rId_hyperlink_24" tooltip="https://hunterpcm.uk/portal/framework/14176/view" display="https://hunterpcm.uk/portal/framework/14176/view"/>
    <hyperlink ref="L26" r:id="rId_hyperlink_25" tooltip="https://hunterpcm.uk/portal/framework/14522/view" display="https://hunterpcm.uk/portal/framework/14522/view"/>
    <hyperlink ref="L27" r:id="rId_hyperlink_26" tooltip="https://hunterpcm.uk/portal/framework/14637/view" display="https://hunterpcm.uk/portal/framework/14637/view"/>
    <hyperlink ref="L28" r:id="rId_hyperlink_27" tooltip="https://hunterpcm.uk/portal/framework/15642/view" display="https://hunterpcm.uk/portal/framework/15642/view"/>
    <hyperlink ref="L29" r:id="rId_hyperlink_28" tooltip="https://hunterpcm.uk/portal/framework/21575/view" display="https://hunterpcm.uk/portal/framework/21575/view"/>
    <hyperlink ref="L30" r:id="rId_hyperlink_29" tooltip="https://hunterpcm.uk/portal/framework/21577/view" display="https://hunterpcm.uk/portal/framework/21577/view"/>
    <hyperlink ref="L31" r:id="rId_hyperlink_30" tooltip="https://hunterpcm.uk/portal/framework/21580/view" display="https://hunterpcm.uk/portal/framework/21580/view"/>
    <hyperlink ref="L32" r:id="rId_hyperlink_31" tooltip="https://hunterpcm.uk/portal/framework/21582/view" display="https://hunterpcm.uk/portal/framework/21582/view"/>
    <hyperlink ref="L33" r:id="rId_hyperlink_32" tooltip="https://hunterpcm.uk/portal/framework/21614/view" display="https://hunterpcm.uk/portal/framework/21614/view"/>
    <hyperlink ref="L34" r:id="rId_hyperlink_33" tooltip="https://hunterpcm.uk/portal/framework/28932/view" display="https://hunterpcm.uk/portal/framework/28932/view"/>
    <hyperlink ref="L35" r:id="rId_hyperlink_34" tooltip="https://hunterpcm.uk/portal/framework/25225/view" display="https://hunterpcm.uk/portal/framework/25225/view"/>
    <hyperlink ref="L36" r:id="rId_hyperlink_35" tooltip="https://hunterpcm.uk/portal/framework/38240/view" display="https://hunterpcm.uk/portal/framework/38240/view"/>
    <hyperlink ref="L37" r:id="rId_hyperlink_36" tooltip="https://hunterpcm.uk/portal/framework/32382/view" display="https://hunterpcm.uk/portal/framework/32382/view"/>
    <hyperlink ref="L38" r:id="rId_hyperlink_37" tooltip="https://hunterpcm.uk/portal/framework/24722/view" display="https://hunterpcm.uk/portal/framework/24722/view"/>
    <hyperlink ref="L39" r:id="rId_hyperlink_38" tooltip="https://hunterpcm.uk/portal/framework/14193/view" display="https://hunterpcm.uk/portal/framework/14193/view"/>
    <hyperlink ref="L40" r:id="rId_hyperlink_39" tooltip="https://hunterpcm.uk/portal/framework/16514/view" display="https://hunterpcm.uk/portal/framework/16514/view"/>
    <hyperlink ref="L41" r:id="rId_hyperlink_40" tooltip="https://hunterpcm.uk/portal/framework/21430/view" display="https://hunterpcm.uk/portal/framework/21430/view"/>
    <hyperlink ref="L42" r:id="rId_hyperlink_41" tooltip="https://hunterpcm.uk/portal/framework/29515/view" display="https://hunterpcm.uk/portal/framework/29515/view"/>
    <hyperlink ref="L43" r:id="rId_hyperlink_42" tooltip="https://hunterpcm.uk/portal/framework/15665/view" display="https://hunterpcm.uk/portal/framework/15665/view"/>
    <hyperlink ref="L44" r:id="rId_hyperlink_43" tooltip="https://hunterpcm.uk/portal/framework/15661/view" display="https://hunterpcm.uk/portal/framework/15661/view"/>
    <hyperlink ref="L45" r:id="rId_hyperlink_44" tooltip="https://hunterpcm.uk/portal/framework/19330/view" display="https://hunterpcm.uk/portal/framework/19330/view"/>
    <hyperlink ref="L46" r:id="rId_hyperlink_45" tooltip="https://hunterpcm.uk/portal/framework/20953/view" display="https://hunterpcm.uk/portal/framework/20953/view"/>
    <hyperlink ref="L47" r:id="rId_hyperlink_46" tooltip="https://hunterpcm.uk/portal/framework/20579/view" display="https://hunterpcm.uk/portal/framework/20579/view"/>
    <hyperlink ref="L48" r:id="rId_hyperlink_47" tooltip="https://hunterpcm.uk/portal/framework/25558/view" display="https://hunterpcm.uk/portal/framework/25558/view"/>
    <hyperlink ref="L49" r:id="rId_hyperlink_48" tooltip="https://hunterpcm.uk/portal/framework/25559/view" display="https://hunterpcm.uk/portal/framework/25559/view"/>
    <hyperlink ref="L50" r:id="rId_hyperlink_49" tooltip="https://hunterpcm.uk/portal/framework/22704/view" display="https://hunterpcm.uk/portal/framework/22704/view"/>
    <hyperlink ref="L51" r:id="rId_hyperlink_50" tooltip="https://hunterpcm.uk/portal/framework/22708/view" display="https://hunterpcm.uk/portal/framework/22708/view"/>
    <hyperlink ref="L52" r:id="rId_hyperlink_51" tooltip="https://hunterpcm.uk/portal/framework/29105/view" display="https://hunterpcm.uk/portal/framework/29105/view"/>
    <hyperlink ref="L53" r:id="rId_hyperlink_52" tooltip="https://hunterpcm.uk/portal/framework/31488/view" display="https://hunterpcm.uk/portal/framework/31488/view"/>
    <hyperlink ref="L54" r:id="rId_hyperlink_53" tooltip="https://hunterpcm.uk/portal/framework/37219/view" display="https://hunterpcm.uk/portal/framework/37219/view"/>
    <hyperlink ref="L55" r:id="rId_hyperlink_54" tooltip="https://hunterpcm.uk/portal/framework/16373/view" display="https://hunterpcm.uk/portal/framework/16373/view"/>
    <hyperlink ref="L56" r:id="rId_hyperlink_55" tooltip="https://hunterpcm.uk/portal/framework/25228/view" display="https://hunterpcm.uk/portal/framework/25228/view"/>
    <hyperlink ref="L57" r:id="rId_hyperlink_56" tooltip="https://hunterpcm.uk/portal/framework/27591/view" display="https://hunterpcm.uk/portal/framework/27591/view"/>
    <hyperlink ref="L58" r:id="rId_hyperlink_57" tooltip="https://hunterpcm.uk/portal/framework/32243/view" display="https://hunterpcm.uk/portal/framework/32243/view"/>
    <hyperlink ref="L59" r:id="rId_hyperlink_58" tooltip="https://hunterpcm.uk/portal/framework/32575/view" display="https://hunterpcm.uk/portal/framework/32575/view"/>
    <hyperlink ref="L60" r:id="rId_hyperlink_59" tooltip="https://hunterpcm.uk/portal/framework/16108/view" display="https://hunterpcm.uk/portal/framework/16108/view"/>
    <hyperlink ref="L61" r:id="rId_hyperlink_60" tooltip="https://hunterpcm.uk/portal/framework/20027/view" display="https://hunterpcm.uk/portal/framework/20027/view"/>
    <hyperlink ref="L62" r:id="rId_hyperlink_61" tooltip="https://hunterpcm.uk/portal/framework/29165/view" display="https://hunterpcm.uk/portal/framework/29165/view"/>
    <hyperlink ref="L63" r:id="rId_hyperlink_62" tooltip="https://hunterpcm.uk/portal/framework/32241/view" display="https://hunterpcm.uk/portal/framework/32241/view"/>
    <hyperlink ref="L64" r:id="rId_hyperlink_63" tooltip="https://hunterpcm.uk/portal/framework/5558/view" display="https://hunterpcm.uk/portal/framework/5558/view"/>
    <hyperlink ref="L65" r:id="rId_hyperlink_64" tooltip="https://hunterpcm.uk/portal/framework/15552/view" display="https://hunterpcm.uk/portal/framework/15552/view"/>
    <hyperlink ref="L66" r:id="rId_hyperlink_65" tooltip="https://hunterpcm.uk/portal/framework/19911/view" display="https://hunterpcm.uk/portal/framework/19911/view"/>
    <hyperlink ref="L67" r:id="rId_hyperlink_66" tooltip="https://hunterpcm.uk/portal/framework/23961/view" display="https://hunterpcm.uk/portal/framework/23961/view"/>
    <hyperlink ref="L68" r:id="rId_hyperlink_67" tooltip="https://hunterpcm.uk/portal/framework/30376/view" display="https://hunterpcm.uk/portal/framework/30376/view"/>
    <hyperlink ref="L69" r:id="rId_hyperlink_68" tooltip="https://hunterpcm.uk/portal/framework/15732/view" display="https://hunterpcm.uk/portal/framework/15732/view"/>
    <hyperlink ref="L70" r:id="rId_hyperlink_69" tooltip="https://hunterpcm.uk/portal/framework/19221/view" display="https://hunterpcm.uk/portal/framework/19221/view"/>
    <hyperlink ref="L71" r:id="rId_hyperlink_70" tooltip="https://hunterpcm.uk/portal/framework/32434/view" display="https://hunterpcm.uk/portal/framework/32434/view"/>
    <hyperlink ref="L72" r:id="rId_hyperlink_71" tooltip="https://hunterpcm.uk/portal/framework/20695/view" display="https://hunterpcm.uk/portal/framework/20695/view"/>
    <hyperlink ref="L73" r:id="rId_hyperlink_72" tooltip="https://hunterpcm.uk/portal/framework/20696/view" display="https://hunterpcm.uk/portal/framework/20696/view"/>
    <hyperlink ref="L74" r:id="rId_hyperlink_73" tooltip="https://hunterpcm.uk/portal/framework/11678/view" display="https://hunterpcm.uk/portal/framework/11678/view"/>
    <hyperlink ref="L75" r:id="rId_hyperlink_74" tooltip="https://hunterpcm.uk/portal/framework/18833/view" display="https://hunterpcm.uk/portal/framework/18833/view"/>
    <hyperlink ref="L76" r:id="rId_hyperlink_75" tooltip="https://hunterpcm.uk/portal/framework/18834/view" display="https://hunterpcm.uk/portal/framework/18834/view"/>
    <hyperlink ref="L77" r:id="rId_hyperlink_76" tooltip="https://hunterpcm.uk/portal/framework/18835/view" display="https://hunterpcm.uk/portal/framework/18835/view"/>
    <hyperlink ref="L78" r:id="rId_hyperlink_77" tooltip="https://hunterpcm.uk/portal/framework/24656/view" display="https://hunterpcm.uk/portal/framework/24656/view"/>
    <hyperlink ref="L79" r:id="rId_hyperlink_78" tooltip="https://hunterpcm.uk/portal/framework/26240/view" display="https://hunterpcm.uk/portal/framework/26240/view"/>
    <hyperlink ref="L80" r:id="rId_hyperlink_79" tooltip="https://hunterpcm.uk/portal/framework/26576/view" display="https://hunterpcm.uk/portal/framework/26576/view"/>
    <hyperlink ref="L81" r:id="rId_hyperlink_80" tooltip="https://hunterpcm.uk/portal/framework/24657/view" display="https://hunterpcm.uk/portal/framework/24657/view"/>
    <hyperlink ref="L82" r:id="rId_hyperlink_81" tooltip="https://hunterpcm.uk/portal/framework/21982/view" display="https://hunterpcm.uk/portal/framework/21982/view"/>
    <hyperlink ref="L83" r:id="rId_hyperlink_82" tooltip="https://hunterpcm.uk/portal/framework/32900/view" display="https://hunterpcm.uk/portal/framework/32900/view"/>
    <hyperlink ref="L84" r:id="rId_hyperlink_83" tooltip="https://hunterpcm.uk/portal/framework/20632/view" display="https://hunterpcm.uk/portal/framework/20632/view"/>
    <hyperlink ref="L85" r:id="rId_hyperlink_84" tooltip="https://hunterpcm.uk/portal/framework/20668/view" display="https://hunterpcm.uk/portal/framework/20668/view"/>
    <hyperlink ref="L86" r:id="rId_hyperlink_85" tooltip="https://hunterpcm.uk/portal/framework/32096/view" display="https://hunterpcm.uk/portal/framework/32096/view"/>
    <hyperlink ref="L87" r:id="rId_hyperlink_86" tooltip="https://hunterpcm.uk/portal/framework/18946/view" display="https://hunterpcm.uk/portal/framework/18946/view"/>
    <hyperlink ref="L88" r:id="rId_hyperlink_87" tooltip="https://hunterpcm.uk/portal/framework/26633/view" display="https://hunterpcm.uk/portal/framework/26633/view"/>
    <hyperlink ref="L89" r:id="rId_hyperlink_88" tooltip="https://hunterpcm.uk/portal/framework/23477/view" display="https://hunterpcm.uk/portal/framework/23477/view"/>
    <hyperlink ref="L90" r:id="rId_hyperlink_89" tooltip="https://hunterpcm.uk/portal/framework/23478/view" display="https://hunterpcm.uk/portal/framework/23478/view"/>
    <hyperlink ref="L91" r:id="rId_hyperlink_90" tooltip="https://hunterpcm.uk/portal/framework/29061/view" display="https://hunterpcm.uk/portal/framework/29061/view"/>
    <hyperlink ref="L92" r:id="rId_hyperlink_91" tooltip="https://hunterpcm.uk/portal/framework/29062/view" display="https://hunterpcm.uk/portal/framework/29062/view"/>
    <hyperlink ref="L93" r:id="rId_hyperlink_92" tooltip="https://hunterpcm.uk/portal/framework/29063/view" display="https://hunterpcm.uk/portal/framework/29063/view"/>
    <hyperlink ref="L94" r:id="rId_hyperlink_93" tooltip="https://hunterpcm.uk/portal/framework/34104/view" display="https://hunterpcm.uk/portal/framework/34104/view"/>
    <hyperlink ref="L95" r:id="rId_hyperlink_94" tooltip="https://hunterpcm.uk/portal/framework/34105/view" display="https://hunterpcm.uk/portal/framework/34105/view"/>
    <hyperlink ref="L96" r:id="rId_hyperlink_95" tooltip="https://hunterpcm.uk/portal/framework/34107/view" display="https://hunterpcm.uk/portal/framework/34107/view"/>
    <hyperlink ref="L97" r:id="rId_hyperlink_96" tooltip="https://hunterpcm.uk/portal/framework/34108/view" display="https://hunterpcm.uk/portal/framework/34108/view"/>
    <hyperlink ref="L98" r:id="rId_hyperlink_97" tooltip="https://hunterpcm.uk/portal/framework/34109/view" display="https://hunterpcm.uk/portal/framework/34109/view"/>
    <hyperlink ref="L99" r:id="rId_hyperlink_98" tooltip="https://hunterpcm.uk/portal/framework/20810/view" display="https://hunterpcm.uk/portal/framework/20810/view"/>
    <hyperlink ref="L100" r:id="rId_hyperlink_99" tooltip="https://hunterpcm.uk/portal/framework/22554/view" display="https://hunterpcm.uk/portal/framework/22554/view"/>
    <hyperlink ref="L101" r:id="rId_hyperlink_100" tooltip="https://hunterpcm.uk/portal/framework/24877/view" display="https://hunterpcm.uk/portal/framework/24877/view"/>
    <hyperlink ref="L102" r:id="rId_hyperlink_101" tooltip="https://hunterpcm.uk/portal/framework/29199/view" display="https://hunterpcm.uk/portal/framework/29199/view"/>
    <hyperlink ref="L103" r:id="rId_hyperlink_102" tooltip="https://hunterpcm.uk/portal/framework/20672/view" display="https://hunterpcm.uk/portal/framework/20672/view"/>
    <hyperlink ref="L104" r:id="rId_hyperlink_103" tooltip="https://hunterpcm.uk/portal/framework/20680/view" display="https://hunterpcm.uk/portal/framework/20680/view"/>
    <hyperlink ref="L105" r:id="rId_hyperlink_104" tooltip="https://hunterpcm.uk/portal/framework/10639/view" display="https://hunterpcm.uk/portal/framework/10639/view"/>
    <hyperlink ref="L106" r:id="rId_hyperlink_105" tooltip="https://hunterpcm.uk/portal/framework/22990/view" display="https://hunterpcm.uk/portal/framework/22990/view"/>
    <hyperlink ref="L107" r:id="rId_hyperlink_106" tooltip="https://hunterpcm.uk/portal/framework/18873/view" display="https://hunterpcm.uk/portal/framework/18873/view"/>
    <hyperlink ref="L108" r:id="rId_hyperlink_107" tooltip="https://hunterpcm.uk/portal/framework/22553/view" display="https://hunterpcm.uk/portal/framework/22553/view"/>
    <hyperlink ref="L109" r:id="rId_hyperlink_108" tooltip="https://hunterpcm.uk/portal/framework/22556/view" display="https://hunterpcm.uk/portal/framework/22556/view"/>
    <hyperlink ref="L110" r:id="rId_hyperlink_109" tooltip="https://hunterpcm.uk/portal/framework/17636/view" display="https://hunterpcm.uk/portal/framework/17636/view"/>
    <hyperlink ref="L111" r:id="rId_hyperlink_110" tooltip="https://hunterpcm.uk/portal/framework/22884/view" display="https://hunterpcm.uk/portal/framework/22884/view"/>
    <hyperlink ref="L112" r:id="rId_hyperlink_111" tooltip="https://hunterpcm.uk/portal/framework/28924/view" display="https://hunterpcm.uk/portal/framework/28924/view"/>
    <hyperlink ref="L113" r:id="rId_hyperlink_112" tooltip="https://hunterpcm.uk/portal/framework/24467/view" display="https://hunterpcm.uk/portal/framework/24467/view"/>
    <hyperlink ref="L114" r:id="rId_hyperlink_113" tooltip="https://hunterpcm.uk/portal/framework/33900/view" display="https://hunterpcm.uk/portal/framework/33900/view"/>
    <hyperlink ref="L115" r:id="rId_hyperlink_114" tooltip="https://hunterpcm.uk/portal/framework/20666/view" display="https://hunterpcm.uk/portal/framework/20666/view"/>
    <hyperlink ref="L116" r:id="rId_hyperlink_115" tooltip="https://hunterpcm.uk/portal/framework/24471/view" display="https://hunterpcm.uk/portal/framework/24471/view"/>
    <hyperlink ref="L117" r:id="rId_hyperlink_116" tooltip="https://hunterpcm.uk/portal/framework/24478/view" display="https://hunterpcm.uk/portal/framework/24478/view"/>
    <hyperlink ref="L118" r:id="rId_hyperlink_117" tooltip="https://hunterpcm.uk/portal/framework/25445/view" display="https://hunterpcm.uk/portal/framework/25445/view"/>
    <hyperlink ref="L119" r:id="rId_hyperlink_118" tooltip="https://hunterpcm.uk/portal/framework/20009/view" display="https://hunterpcm.uk/portal/framework/20009/view"/>
    <hyperlink ref="L120" r:id="rId_hyperlink_119" tooltip="https://hunterpcm.uk/portal/framework/20011/view" display="https://hunterpcm.uk/portal/framework/20011/view"/>
    <hyperlink ref="L121" r:id="rId_hyperlink_120" tooltip="https://hunterpcm.uk/portal/framework/20882/view" display="https://hunterpcm.uk/portal/framework/20882/view"/>
    <hyperlink ref="L122" r:id="rId_hyperlink_121" tooltip="https://hunterpcm.uk/portal/framework/24684/view" display="https://hunterpcm.uk/portal/framework/24684/view"/>
    <hyperlink ref="L123" r:id="rId_hyperlink_122" tooltip="https://hunterpcm.uk/portal/framework/29064/view" display="https://hunterpcm.uk/portal/framework/29064/view"/>
    <hyperlink ref="L124" r:id="rId_hyperlink_123" tooltip="https://hunterpcm.uk/portal/framework/29044/view" display="https://hunterpcm.uk/portal/framework/29044/view"/>
    <hyperlink ref="L125" r:id="rId_hyperlink_124" tooltip="https://hunterpcm.uk/portal/framework/28828/view" display="https://hunterpcm.uk/portal/framework/28828/view"/>
    <hyperlink ref="L126" r:id="rId_hyperlink_125" tooltip="https://hunterpcm.uk/portal/framework/29964/view" display="https://hunterpcm.uk/portal/framework/29964/view"/>
    <hyperlink ref="L127" r:id="rId_hyperlink_126" tooltip="https://hunterpcm.uk/portal/framework/21584/view" display="https://hunterpcm.uk/portal/framework/21584/view"/>
    <hyperlink ref="L128" r:id="rId_hyperlink_127" tooltip="https://hunterpcm.uk/portal/framework/26308/view" display="https://hunterpcm.uk/portal/framework/26308/view"/>
    <hyperlink ref="L129" r:id="rId_hyperlink_128" tooltip="https://hunterpcm.uk/portal/framework/29020/view" display="https://hunterpcm.uk/portal/framework/29020/view"/>
    <hyperlink ref="L130" r:id="rId_hyperlink_129" tooltip="https://hunterpcm.uk/portal/framework/29049/view" display="https://hunterpcm.uk/portal/framework/29049/view"/>
    <hyperlink ref="L131" r:id="rId_hyperlink_130" tooltip="https://hunterpcm.uk/portal/framework/24643/view" display="https://hunterpcm.uk/portal/framework/24643/view"/>
    <hyperlink ref="L132" r:id="rId_hyperlink_131" tooltip="https://hunterpcm.uk/portal/framework/22152/view" display="https://hunterpcm.uk/portal/framework/22152/view"/>
    <hyperlink ref="L133" r:id="rId_hyperlink_132" tooltip="https://hunterpcm.uk/portal/framework/22886/view" display="https://hunterpcm.uk/portal/framework/22886/view"/>
    <hyperlink ref="L134" r:id="rId_hyperlink_133" tooltip="https://hunterpcm.uk/portal/framework/24608/view" display="https://hunterpcm.uk/portal/framework/24608/view"/>
    <hyperlink ref="L135" r:id="rId_hyperlink_134" tooltip="https://hunterpcm.uk/portal/framework/24611/view" display="https://hunterpcm.uk/portal/framework/24611/view"/>
    <hyperlink ref="L136" r:id="rId_hyperlink_135" tooltip="https://hunterpcm.uk/portal/framework/14383/view" display="https://hunterpcm.uk/portal/framework/14383/view"/>
    <hyperlink ref="L137" r:id="rId_hyperlink_136" tooltip="https://hunterpcm.uk/portal/framework/19609/view" display="https://hunterpcm.uk/portal/framework/19609/view"/>
    <hyperlink ref="L138" r:id="rId_hyperlink_137" tooltip="https://hunterpcm.uk/portal/framework/22558/view" display="https://hunterpcm.uk/portal/framework/22558/view"/>
    <hyperlink ref="L139" r:id="rId_hyperlink_138" tooltip="https://hunterpcm.uk/portal/framework/27280/view" display="https://hunterpcm.uk/portal/framework/27280/view"/>
    <hyperlink ref="L140" r:id="rId_hyperlink_139" tooltip="https://hunterpcm.uk/portal/framework/20813/view" display="https://hunterpcm.uk/portal/framework/20813/view"/>
    <hyperlink ref="L141" r:id="rId_hyperlink_140" tooltip="https://hunterpcm.uk/portal/framework/25282/view" display="https://hunterpcm.uk/portal/framework/25282/view"/>
    <hyperlink ref="L142" r:id="rId_hyperlink_141" tooltip="https://hunterpcm.uk/portal/framework/19607/view" display="https://hunterpcm.uk/portal/framework/19607/view"/>
    <hyperlink ref="L143" r:id="rId_hyperlink_142" tooltip="https://hunterpcm.uk/portal/framework/22563/view" display="https://hunterpcm.uk/portal/framework/22563/view"/>
    <hyperlink ref="L144" r:id="rId_hyperlink_143" tooltip="https://hunterpcm.uk/portal/framework/23353/view" display="https://hunterpcm.uk/portal/framework/23353/view"/>
    <hyperlink ref="L145" r:id="rId_hyperlink_144" tooltip="https://hunterpcm.uk/portal/framework/23355/view" display="https://hunterpcm.uk/portal/framework/23355/view"/>
    <hyperlink ref="L146" r:id="rId_hyperlink_145" tooltip="https://hunterpcm.uk/portal/framework/23356/view" display="https://hunterpcm.uk/portal/framework/23356/view"/>
    <hyperlink ref="L147" r:id="rId_hyperlink_146" tooltip="https://hunterpcm.uk/portal/framework/29468/view" display="https://hunterpcm.uk/portal/framework/29468/view"/>
    <hyperlink ref="L148" r:id="rId_hyperlink_147" tooltip="https://hunterpcm.uk/portal/framework/24633/view" display="https://hunterpcm.uk/portal/framework/24633/view"/>
    <hyperlink ref="L149" r:id="rId_hyperlink_148" tooltip="https://hunterpcm.uk/portal/framework/34365/view" display="https://hunterpcm.uk/portal/framework/34365/view"/>
    <hyperlink ref="L150" r:id="rId_hyperlink_149" tooltip="https://hunterpcm.uk/portal/framework/24610/view" display="https://hunterpcm.uk/portal/framework/24610/view"/>
    <hyperlink ref="L151" r:id="rId_hyperlink_150" tooltip="https://hunterpcm.uk/portal/framework/27015/view" display="https://hunterpcm.uk/portal/framework/27015/view"/>
    <hyperlink ref="L152" r:id="rId_hyperlink_151" tooltip="https://hunterpcm.uk/portal/framework/29065/view" display="https://hunterpcm.uk/portal/framework/29065/view"/>
    <hyperlink ref="L153" r:id="rId_hyperlink_152" tooltip="https://hunterpcm.uk/portal/framework/17281/view" display="https://hunterpcm.uk/portal/framework/17281/view"/>
    <hyperlink ref="L154" r:id="rId_hyperlink_153" tooltip="https://hunterpcm.uk/portal/framework/29145/view" display="https://hunterpcm.uk/portal/framework/29145/view"/>
    <hyperlink ref="L155" r:id="rId_hyperlink_154" tooltip="https://hunterpcm.uk/portal/framework/27240/view" display="https://hunterpcm.uk/portal/framework/27240/view"/>
    <hyperlink ref="L156" r:id="rId_hyperlink_155" tooltip="https://hunterpcm.uk/portal/framework/29015/view" display="https://hunterpcm.uk/portal/framework/29015/view"/>
    <hyperlink ref="L157" r:id="rId_hyperlink_156" tooltip="https://hunterpcm.uk/portal/framework/26279/view" display="https://hunterpcm.uk/portal/framework/26279/view"/>
    <hyperlink ref="L158" r:id="rId_hyperlink_157" tooltip="https://hunterpcm.uk/portal/framework/27068/view" display="https://hunterpcm.uk/portal/framework/27068/view"/>
    <hyperlink ref="L159" r:id="rId_hyperlink_158" tooltip="https://hunterpcm.uk/portal/framework/29066/view" display="https://hunterpcm.uk/portal/framework/29066/view"/>
    <hyperlink ref="L160" r:id="rId_hyperlink_159" tooltip="https://hunterpcm.uk/portal/framework/29042/view" display="https://hunterpcm.uk/portal/framework/29042/view"/>
    <hyperlink ref="L161" r:id="rId_hyperlink_160" tooltip="https://hunterpcm.uk/portal/framework/29043/view" display="https://hunterpcm.uk/portal/framework/29043/view"/>
    <hyperlink ref="L162" r:id="rId_hyperlink_161" tooltip="https://hunterpcm.uk/portal/framework/10215/view" display="https://hunterpcm.uk/portal/framework/10215/view"/>
    <hyperlink ref="L163" r:id="rId_hyperlink_162" tooltip="https://hunterpcm.uk/portal/framework/26657/view" display="https://hunterpcm.uk/portal/framework/26657/view"/>
    <hyperlink ref="L164" r:id="rId_hyperlink_163" tooltip="https://hunterpcm.uk/portal/framework/33156/view" display="https://hunterpcm.uk/portal/framework/33156/view"/>
    <hyperlink ref="L165" r:id="rId_hyperlink_164" tooltip="https://hunterpcm.uk/portal/framework/22550/view" display="https://hunterpcm.uk/portal/framework/22550/view"/>
    <hyperlink ref="L166" r:id="rId_hyperlink_165" tooltip="https://hunterpcm.uk/portal/framework/24534/view" display="https://hunterpcm.uk/portal/framework/24534/view"/>
    <hyperlink ref="L167" r:id="rId_hyperlink_166" tooltip="https://hunterpcm.uk/portal/framework/37436/view" display="https://hunterpcm.uk/portal/framework/37436/view"/>
    <hyperlink ref="L168" r:id="rId_hyperlink_167" tooltip="https://hunterpcm.uk/portal/framework/24640/view" display="https://hunterpcm.uk/portal/framework/24640/view"/>
    <hyperlink ref="L169" r:id="rId_hyperlink_168" tooltip="https://hunterpcm.uk/portal/framework/21579/view" display="https://hunterpcm.uk/portal/framework/21579/view"/>
    <hyperlink ref="L170" r:id="rId_hyperlink_169" tooltip="https://hunterpcm.uk/portal/framework/20838/view" display="https://hunterpcm.uk/portal/framework/20838/view"/>
    <hyperlink ref="L171" r:id="rId_hyperlink_170" tooltip="https://hunterpcm.uk/portal/framework/16515/view" display="https://hunterpcm.uk/portal/framework/16515/view"/>
    <hyperlink ref="L172" r:id="rId_hyperlink_171" tooltip="https://hunterpcm.uk/portal/framework/28811/view" display="https://hunterpcm.uk/portal/framework/28811/view"/>
    <hyperlink ref="L173" r:id="rId_hyperlink_172" tooltip="https://hunterpcm.uk/portal/framework/25212/view" display="https://hunterpcm.uk/portal/framework/25212/view"/>
    <hyperlink ref="L174" r:id="rId_hyperlink_173" tooltip="https://hunterpcm.uk/portal/framework/21576/view" display="https://hunterpcm.uk/portal/framework/21576/view"/>
    <hyperlink ref="L175" r:id="rId_hyperlink_174" tooltip="https://hunterpcm.uk/portal/framework/34651/view" display="https://hunterpcm.uk/portal/framework/34651/view"/>
    <hyperlink ref="L176" r:id="rId_hyperlink_175" tooltip="https://hunterpcm.uk/portal/framework/24664/view" display="https://hunterpcm.uk/portal/framework/24664/view"/>
    <hyperlink ref="L177" r:id="rId_hyperlink_176" tooltip="https://hunterpcm.uk/portal/framework/34840/view" display="https://hunterpcm.uk/portal/framework/34840/view"/>
    <hyperlink ref="L178" r:id="rId_hyperlink_177" tooltip="https://hunterpcm.uk/portal/framework/28903/view" display="https://hunterpcm.uk/portal/framework/28903/view"/>
    <hyperlink ref="L179" r:id="rId_hyperlink_178" tooltip="https://hunterpcm.uk/portal/framework/21416/view" display="https://hunterpcm.uk/portal/framework/21416/view"/>
    <hyperlink ref="L180" r:id="rId_hyperlink_179" tooltip="https://hunterpcm.uk/portal/framework/21583/view" display="https://hunterpcm.uk/portal/framework/21583/view"/>
    <hyperlink ref="L181" r:id="rId_hyperlink_180" tooltip="https://hunterpcm.uk/portal/framework/18665/view" display="https://hunterpcm.uk/portal/framework/18665/view"/>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2026-04-02T03:00:29+01:00</dcterms:created>
  <dcterms:modified xsi:type="dcterms:W3CDTF">2026-04-02T03:00:29+01:00</dcterms:modified>
  <dc:title>Untitled Spreadsheet</dc:title>
  <dc:description/>
  <dc:subject/>
  <cp:keywords/>
  <cp:category/>
</cp:coreProperties>
</file>